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16365" windowHeight="5025" activeTab="1"/>
  </bookViews>
  <sheets>
    <sheet name="ANALISIS VACIOS" sheetId="3" r:id="rId1"/>
    <sheet name="PRESUPUESTO OFFICIAL VACIO" sheetId="2" r:id="rId2"/>
    <sheet name="Hoja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Adi2" localSheetId="0">[1]Sábana!#REF!</definedName>
    <definedName name="___Adi2" localSheetId="1">[1]Sábana!#REF!</definedName>
    <definedName name="___Adi2">[1]Sábana!#REF!</definedName>
    <definedName name="___Adi3" localSheetId="0">[1]Sábana!#REF!</definedName>
    <definedName name="___Adi3" localSheetId="1">[1]Sábana!#REF!</definedName>
    <definedName name="___Adi3">[1]Sábana!#REF!</definedName>
    <definedName name="___Ady1" localSheetId="0">[2]Sábana!#REF!</definedName>
    <definedName name="___Ady1" localSheetId="1">[2]Sábana!#REF!</definedName>
    <definedName name="___Ady1">[2]Sábana!#REF!</definedName>
    <definedName name="___Ady2" localSheetId="0">[2]Sábana!#REF!</definedName>
    <definedName name="___Ady2" localSheetId="1">[2]Sábana!#REF!</definedName>
    <definedName name="___Ady2">[2]Sábana!#REF!</definedName>
    <definedName name="___Ady3" localSheetId="0">[2]Sábana!#REF!</definedName>
    <definedName name="___Ady3" localSheetId="1">[2]Sábana!#REF!</definedName>
    <definedName name="___Ady3">[2]Sábana!#REF!</definedName>
    <definedName name="___Alt2" localSheetId="0">[1]Sábana!#REF!</definedName>
    <definedName name="___Alt2" localSheetId="1">[1]Sábana!#REF!</definedName>
    <definedName name="___Alt2">[1]Sábana!#REF!</definedName>
    <definedName name="___Alt3" localSheetId="0">[1]Sábana!#REF!</definedName>
    <definedName name="___Alt3" localSheetId="1">[1]Sábana!#REF!</definedName>
    <definedName name="___Alt3">[1]Sábana!#REF!</definedName>
    <definedName name="___And1" localSheetId="0">[2]Sábana!#REF!</definedName>
    <definedName name="___And1" localSheetId="1">[2]Sábana!#REF!</definedName>
    <definedName name="___And1">[2]Sábana!#REF!</definedName>
    <definedName name="___And2" localSheetId="0">[2]Sábana!#REF!</definedName>
    <definedName name="___And2" localSheetId="1">[2]Sábana!#REF!</definedName>
    <definedName name="___And2">[2]Sábana!#REF!</definedName>
    <definedName name="___And3" localSheetId="0">[2]Sábana!#REF!</definedName>
    <definedName name="___And3" localSheetId="1">[2]Sábana!#REF!</definedName>
    <definedName name="___And3">[2]Sábana!#REF!</definedName>
    <definedName name="___Ant2" localSheetId="0">[2]Sábana!#REF!</definedName>
    <definedName name="___Ant2" localSheetId="1">[2]Sábana!#REF!</definedName>
    <definedName name="___Ant2">[2]Sábana!#REF!</definedName>
    <definedName name="___Ant3" localSheetId="0">[2]Sábana!#REF!</definedName>
    <definedName name="___Ant3" localSheetId="1">[2]Sábana!#REF!</definedName>
    <definedName name="___Ant3">[2]Sábana!#REF!</definedName>
    <definedName name="___Con1" localSheetId="0">[2]Sábana!#REF!</definedName>
    <definedName name="___Con1" localSheetId="1">[2]Sábana!#REF!</definedName>
    <definedName name="___Con1">[2]Sábana!#REF!</definedName>
    <definedName name="___Con2" localSheetId="0">[2]Sábana!#REF!</definedName>
    <definedName name="___Con2" localSheetId="1">[2]Sábana!#REF!</definedName>
    <definedName name="___Con2">[2]Sábana!#REF!</definedName>
    <definedName name="___Con3" localSheetId="0">[2]Sábana!#REF!</definedName>
    <definedName name="___Con3" localSheetId="1">[2]Sábana!#REF!</definedName>
    <definedName name="___Con3">[2]Sábana!#REF!</definedName>
    <definedName name="___Ega2" localSheetId="0">[2]Sábana!#REF!</definedName>
    <definedName name="___Ega2" localSheetId="1">[2]Sábana!#REF!</definedName>
    <definedName name="___Ega2">[2]Sábana!#REF!</definedName>
    <definedName name="___Ega3" localSheetId="0">[2]Sábana!#REF!</definedName>
    <definedName name="___Ega3" localSheetId="1">[2]Sábana!#REF!</definedName>
    <definedName name="___Ega3">[2]Sábana!#REF!</definedName>
    <definedName name="___Ele2" localSheetId="0">[2]Sábana!#REF!</definedName>
    <definedName name="___Ele2" localSheetId="1">[2]Sábana!#REF!</definedName>
    <definedName name="___Ele2">[2]Sábana!#REF!</definedName>
    <definedName name="___Ele3" localSheetId="0">[2]Sábana!#REF!</definedName>
    <definedName name="___Ele3" localSheetId="1">[2]Sábana!#REF!</definedName>
    <definedName name="___Ele3">[2]Sábana!#REF!</definedName>
    <definedName name="___Epm2" localSheetId="0">[2]Sábana!#REF!</definedName>
    <definedName name="___Epm2" localSheetId="1">[2]Sábana!#REF!</definedName>
    <definedName name="___Epm2">[2]Sábana!#REF!</definedName>
    <definedName name="___Epm3" localSheetId="0">[2]Sábana!#REF!</definedName>
    <definedName name="___Epm3" localSheetId="1">[2]Sábana!#REF!</definedName>
    <definedName name="___Epm3">[2]Sábana!#REF!</definedName>
    <definedName name="___Exc1" localSheetId="0">[2]Sábana!#REF!</definedName>
    <definedName name="___Exc1" localSheetId="1">[2]Sábana!#REF!</definedName>
    <definedName name="___Exc1">[2]Sábana!#REF!</definedName>
    <definedName name="___Exc2" localSheetId="0">[2]Sábana!#REF!</definedName>
    <definedName name="___Exc2" localSheetId="1">[2]Sábana!#REF!</definedName>
    <definedName name="___Exc2">[2]Sábana!#REF!</definedName>
    <definedName name="___Exc3" localSheetId="0">[2]Sábana!#REF!</definedName>
    <definedName name="___Exc3" localSheetId="1">[2]Sábana!#REF!</definedName>
    <definedName name="___Exc3">[2]Sábana!#REF!</definedName>
    <definedName name="___Inc1" localSheetId="0">[2]Sábana!#REF!</definedName>
    <definedName name="___Inc1" localSheetId="1">[2]Sábana!#REF!</definedName>
    <definedName name="___Inc1">[2]Sábana!#REF!</definedName>
    <definedName name="___Inc2" localSheetId="0">[2]Sábana!#REF!</definedName>
    <definedName name="___Inc2" localSheetId="1">[2]Sábana!#REF!</definedName>
    <definedName name="___Inc2">[2]Sábana!#REF!</definedName>
    <definedName name="___Inc3" localSheetId="0">[2]Sábana!#REF!</definedName>
    <definedName name="___Inc3" localSheetId="1">[2]Sábana!#REF!</definedName>
    <definedName name="___Inc3">[2]Sábana!#REF!</definedName>
    <definedName name="___Ing1" localSheetId="0">[2]Sábana!#REF!</definedName>
    <definedName name="___Ing1" localSheetId="1">[2]Sábana!#REF!</definedName>
    <definedName name="___Ing1">[2]Sábana!#REF!</definedName>
    <definedName name="___Ing2" localSheetId="0">[2]Sábana!#REF!</definedName>
    <definedName name="___Ing2" localSheetId="1">[2]Sábana!#REF!</definedName>
    <definedName name="___Ing2">[2]Sábana!#REF!</definedName>
    <definedName name="___Ing3" localSheetId="0">[2]Sábana!#REF!</definedName>
    <definedName name="___Ing3" localSheetId="1">[2]Sábana!#REF!</definedName>
    <definedName name="___Ing3">[2]Sábana!#REF!</definedName>
    <definedName name="___Jai1" localSheetId="0">[2]Sábana!#REF!</definedName>
    <definedName name="___Jai1" localSheetId="1">[2]Sábana!#REF!</definedName>
    <definedName name="___Jai1">[2]Sábana!#REF!</definedName>
    <definedName name="___Jai2" localSheetId="0">[2]Sábana!#REF!</definedName>
    <definedName name="___Jai2" localSheetId="1">[2]Sábana!#REF!</definedName>
    <definedName name="___Jai2">[2]Sábana!#REF!</definedName>
    <definedName name="___Jai3" localSheetId="0">[2]Sábana!#REF!</definedName>
    <definedName name="___Jai3" localSheetId="1">[2]Sábana!#REF!</definedName>
    <definedName name="___Jai3">[2]Sábana!#REF!</definedName>
    <definedName name="___MB1" localSheetId="0">[2]Sábana!#REF!</definedName>
    <definedName name="___MB1" localSheetId="1">[2]Sábana!#REF!</definedName>
    <definedName name="___MB1">[2]Sábana!#REF!</definedName>
    <definedName name="___MB2" localSheetId="0">[2]Sábana!#REF!</definedName>
    <definedName name="___MB2" localSheetId="1">[2]Sábana!#REF!</definedName>
    <definedName name="___MB2">[2]Sábana!#REF!</definedName>
    <definedName name="___MB3" localSheetId="0">[2]Sábana!#REF!</definedName>
    <definedName name="___MB3" localSheetId="1">[2]Sábana!#REF!</definedName>
    <definedName name="___MB3">[2]Sábana!#REF!</definedName>
    <definedName name="___Ope1" localSheetId="0">[2]Sábana!#REF!</definedName>
    <definedName name="___Ope1" localSheetId="1">[2]Sábana!#REF!</definedName>
    <definedName name="___Ope1">[2]Sábana!#REF!</definedName>
    <definedName name="___Ope2" localSheetId="0">[2]Sábana!#REF!</definedName>
    <definedName name="___Ope2" localSheetId="1">[2]Sábana!#REF!</definedName>
    <definedName name="___Ope2">[2]Sábana!#REF!</definedName>
    <definedName name="___Ope3" localSheetId="0">[2]Sábana!#REF!</definedName>
    <definedName name="___Ope3" localSheetId="1">[2]Sábana!#REF!</definedName>
    <definedName name="___Ope3">[2]Sábana!#REF!</definedName>
    <definedName name="___Pae1" localSheetId="0">[2]Sábana!#REF!</definedName>
    <definedName name="___Pae1" localSheetId="1">[2]Sábana!#REF!</definedName>
    <definedName name="___Pae1">[2]Sábana!#REF!</definedName>
    <definedName name="___Pae2" localSheetId="0">[2]Sábana!#REF!</definedName>
    <definedName name="___Pae2" localSheetId="1">[2]Sábana!#REF!</definedName>
    <definedName name="___Pae2">[2]Sábana!#REF!</definedName>
    <definedName name="___Pae3" localSheetId="0">[2]Sábana!#REF!</definedName>
    <definedName name="___Pae3" localSheetId="1">[2]Sábana!#REF!</definedName>
    <definedName name="___Pae3">[2]Sábana!#REF!</definedName>
    <definedName name="___Red1" localSheetId="0">[2]Sábana!#REF!</definedName>
    <definedName name="___Red1" localSheetId="1">[2]Sábana!#REF!</definedName>
    <definedName name="___Red1">[2]Sábana!#REF!</definedName>
    <definedName name="___Red2" localSheetId="0">[2]Sábana!#REF!</definedName>
    <definedName name="___Red2" localSheetId="1">[2]Sábana!#REF!</definedName>
    <definedName name="___Red2">[2]Sábana!#REF!</definedName>
    <definedName name="___Red3" localSheetId="0">[2]Sábana!#REF!</definedName>
    <definedName name="___Red3" localSheetId="1">[2]Sábana!#REF!</definedName>
    <definedName name="___Red3">[2]Sábana!#REF!</definedName>
    <definedName name="___Sum3" localSheetId="0">[2]Sábana!#REF!</definedName>
    <definedName name="___Sum3" localSheetId="1">[2]Sábana!#REF!</definedName>
    <definedName name="___Sum3">[2]Sábana!#REF!</definedName>
    <definedName name="___Tra1" localSheetId="0">[2]Sábana!#REF!</definedName>
    <definedName name="___Tra1" localSheetId="1">[2]Sábana!#REF!</definedName>
    <definedName name="___Tra1">[2]Sábana!#REF!</definedName>
    <definedName name="___Tra2" localSheetId="0">[2]Sábana!#REF!</definedName>
    <definedName name="___Tra2" localSheetId="1">[2]Sábana!#REF!</definedName>
    <definedName name="___Tra2">[2]Sábana!#REF!</definedName>
    <definedName name="___Tra3" localSheetId="0">[2]Sábana!#REF!</definedName>
    <definedName name="___Tra3" localSheetId="1">[2]Sábana!#REF!</definedName>
    <definedName name="___Tra3">[2]Sábana!#REF!</definedName>
    <definedName name="__1Sin_nombre">'[3]Control AVance'!$B$4:$K$226</definedName>
    <definedName name="_1Sin_nombre" localSheetId="0">#REF!</definedName>
    <definedName name="_1Sin_nombre" localSheetId="1">#REF!</definedName>
    <definedName name="_1Sin_nombre">#REF!</definedName>
    <definedName name="_Adi2" localSheetId="0">[1]Sábana!#REF!</definedName>
    <definedName name="_Adi2" localSheetId="1">[1]Sábana!#REF!</definedName>
    <definedName name="_Adi2">[1]Sábana!#REF!</definedName>
    <definedName name="_Adi3" localSheetId="0">[1]Sábana!#REF!</definedName>
    <definedName name="_Adi3" localSheetId="1">[1]Sábana!#REF!</definedName>
    <definedName name="_Adi3">[1]Sábana!#REF!</definedName>
    <definedName name="_Ady1" localSheetId="0">[2]Sábana!#REF!</definedName>
    <definedName name="_Ady1" localSheetId="1">[2]Sábana!#REF!</definedName>
    <definedName name="_Ady1">[2]Sábana!#REF!</definedName>
    <definedName name="_Ady2" localSheetId="0">[2]Sábana!#REF!</definedName>
    <definedName name="_Ady2" localSheetId="1">[2]Sábana!#REF!</definedName>
    <definedName name="_Ady2">[2]Sábana!#REF!</definedName>
    <definedName name="_Ady3" localSheetId="0">[2]Sábana!#REF!</definedName>
    <definedName name="_Ady3" localSheetId="1">[2]Sábana!#REF!</definedName>
    <definedName name="_Ady3">[2]Sábana!#REF!</definedName>
    <definedName name="_Alt2" localSheetId="0">[1]Sábana!#REF!</definedName>
    <definedName name="_Alt2" localSheetId="1">[1]Sábana!#REF!</definedName>
    <definedName name="_Alt2">[1]Sábana!#REF!</definedName>
    <definedName name="_Alt3" localSheetId="0">[1]Sábana!#REF!</definedName>
    <definedName name="_Alt3" localSheetId="1">[1]Sábana!#REF!</definedName>
    <definedName name="_Alt3">[1]Sábana!#REF!</definedName>
    <definedName name="_And1" localSheetId="0">[2]Sábana!#REF!</definedName>
    <definedName name="_And1" localSheetId="1">[2]Sábana!#REF!</definedName>
    <definedName name="_And1">[2]Sábana!#REF!</definedName>
    <definedName name="_And2" localSheetId="0">[2]Sábana!#REF!</definedName>
    <definedName name="_And2" localSheetId="1">[2]Sábana!#REF!</definedName>
    <definedName name="_And2">[2]Sábana!#REF!</definedName>
    <definedName name="_And3" localSheetId="0">[2]Sábana!#REF!</definedName>
    <definedName name="_And3" localSheetId="1">[2]Sábana!#REF!</definedName>
    <definedName name="_And3">[2]Sábana!#REF!</definedName>
    <definedName name="_Ant2" localSheetId="0">[2]Sábana!#REF!</definedName>
    <definedName name="_Ant2" localSheetId="1">[2]Sábana!#REF!</definedName>
    <definedName name="_Ant2">[2]Sábana!#REF!</definedName>
    <definedName name="_Ant3" localSheetId="0">[2]Sábana!#REF!</definedName>
    <definedName name="_Ant3" localSheetId="1">[2]Sábana!#REF!</definedName>
    <definedName name="_Ant3">[2]Sábana!#REF!</definedName>
    <definedName name="_Con1" localSheetId="0">[2]Sábana!#REF!</definedName>
    <definedName name="_Con1" localSheetId="1">[2]Sábana!#REF!</definedName>
    <definedName name="_Con1">[2]Sábana!#REF!</definedName>
    <definedName name="_Con2" localSheetId="0">[2]Sábana!#REF!</definedName>
    <definedName name="_Con2" localSheetId="1">[2]Sábana!#REF!</definedName>
    <definedName name="_Con2">[2]Sábana!#REF!</definedName>
    <definedName name="_Con3" localSheetId="0">[2]Sábana!#REF!</definedName>
    <definedName name="_Con3" localSheetId="1">[2]Sábana!#REF!</definedName>
    <definedName name="_Con3">[2]Sábana!#REF!</definedName>
    <definedName name="_Ega2" localSheetId="0">[2]Sábana!#REF!</definedName>
    <definedName name="_Ega2" localSheetId="1">[2]Sábana!#REF!</definedName>
    <definedName name="_Ega2">[2]Sábana!#REF!</definedName>
    <definedName name="_Ega3" localSheetId="0">[2]Sábana!#REF!</definedName>
    <definedName name="_Ega3" localSheetId="1">[2]Sábana!#REF!</definedName>
    <definedName name="_Ega3">[2]Sábana!#REF!</definedName>
    <definedName name="_Ele2" localSheetId="0">[2]Sábana!#REF!</definedName>
    <definedName name="_Ele2" localSheetId="1">[2]Sábana!#REF!</definedName>
    <definedName name="_Ele2">[2]Sábana!#REF!</definedName>
    <definedName name="_Ele3" localSheetId="0">[2]Sábana!#REF!</definedName>
    <definedName name="_Ele3" localSheetId="1">[2]Sábana!#REF!</definedName>
    <definedName name="_Ele3">[2]Sábana!#REF!</definedName>
    <definedName name="_Epm2" localSheetId="0">[2]Sábana!#REF!</definedName>
    <definedName name="_Epm2" localSheetId="1">[2]Sábana!#REF!</definedName>
    <definedName name="_Epm2">[2]Sábana!#REF!</definedName>
    <definedName name="_Epm3" localSheetId="0">[2]Sábana!#REF!</definedName>
    <definedName name="_Epm3" localSheetId="1">[2]Sábana!#REF!</definedName>
    <definedName name="_Epm3">[2]Sábana!#REF!</definedName>
    <definedName name="_Exc1" localSheetId="0">[2]Sábana!#REF!</definedName>
    <definedName name="_Exc1" localSheetId="1">[2]Sábana!#REF!</definedName>
    <definedName name="_Exc1">[2]Sábana!#REF!</definedName>
    <definedName name="_Exc2" localSheetId="0">[2]Sábana!#REF!</definedName>
    <definedName name="_Exc2" localSheetId="1">[2]Sábana!#REF!</definedName>
    <definedName name="_Exc2">[2]Sábana!#REF!</definedName>
    <definedName name="_Exc3" localSheetId="0">[2]Sábana!#REF!</definedName>
    <definedName name="_Exc3" localSheetId="1">[2]Sábana!#REF!</definedName>
    <definedName name="_Exc3">[2]Sábana!#REF!</definedName>
    <definedName name="_Inc1" localSheetId="0">[2]Sábana!#REF!</definedName>
    <definedName name="_Inc1" localSheetId="1">[2]Sábana!#REF!</definedName>
    <definedName name="_Inc1">[2]Sábana!#REF!</definedName>
    <definedName name="_Inc2" localSheetId="0">[2]Sábana!#REF!</definedName>
    <definedName name="_Inc2" localSheetId="1">[2]Sábana!#REF!</definedName>
    <definedName name="_Inc2">[2]Sábana!#REF!</definedName>
    <definedName name="_Inc3" localSheetId="0">[2]Sábana!#REF!</definedName>
    <definedName name="_Inc3" localSheetId="1">[2]Sábana!#REF!</definedName>
    <definedName name="_Inc3">[2]Sábana!#REF!</definedName>
    <definedName name="_INF1" localSheetId="0">#REF!</definedName>
    <definedName name="_INF1" localSheetId="1">#REF!</definedName>
    <definedName name="_INF1">#REF!</definedName>
    <definedName name="_Ing1" localSheetId="0">[2]Sábana!#REF!</definedName>
    <definedName name="_Ing1" localSheetId="1">[2]Sábana!#REF!</definedName>
    <definedName name="_Ing1">[2]Sábana!#REF!</definedName>
    <definedName name="_Ing2" localSheetId="0">[2]Sábana!#REF!</definedName>
    <definedName name="_Ing2" localSheetId="1">[2]Sábana!#REF!</definedName>
    <definedName name="_Ing2">[2]Sábana!#REF!</definedName>
    <definedName name="_Ing3" localSheetId="0">[2]Sábana!#REF!</definedName>
    <definedName name="_Ing3" localSheetId="1">[2]Sábana!#REF!</definedName>
    <definedName name="_Ing3">[2]Sábana!#REF!</definedName>
    <definedName name="_Jai1" localSheetId="0">[2]Sábana!#REF!</definedName>
    <definedName name="_Jai1" localSheetId="1">[2]Sábana!#REF!</definedName>
    <definedName name="_Jai1">[2]Sábana!#REF!</definedName>
    <definedName name="_Jai2" localSheetId="0">[2]Sábana!#REF!</definedName>
    <definedName name="_Jai2" localSheetId="1">[2]Sábana!#REF!</definedName>
    <definedName name="_Jai2">[2]Sábana!#REF!</definedName>
    <definedName name="_Jai3" localSheetId="0">[2]Sábana!#REF!</definedName>
    <definedName name="_Jai3" localSheetId="1">[2]Sábana!#REF!</definedName>
    <definedName name="_Jai3">[2]Sábana!#REF!</definedName>
    <definedName name="_MB1" localSheetId="0">[2]Sábana!#REF!</definedName>
    <definedName name="_MB1" localSheetId="1">[2]Sábana!#REF!</definedName>
    <definedName name="_MB1">[2]Sábana!#REF!</definedName>
    <definedName name="_MB2" localSheetId="0">[2]Sábana!#REF!</definedName>
    <definedName name="_MB2" localSheetId="1">[2]Sábana!#REF!</definedName>
    <definedName name="_MB2">[2]Sábana!#REF!</definedName>
    <definedName name="_MB3" localSheetId="0">[2]Sábana!#REF!</definedName>
    <definedName name="_MB3" localSheetId="1">[2]Sábana!#REF!</definedName>
    <definedName name="_MB3">[2]Sábana!#REF!</definedName>
    <definedName name="_Ope1" localSheetId="0">[2]Sábana!#REF!</definedName>
    <definedName name="_Ope1" localSheetId="1">[2]Sábana!#REF!</definedName>
    <definedName name="_Ope1">[2]Sábana!#REF!</definedName>
    <definedName name="_Ope2" localSheetId="0">[2]Sábana!#REF!</definedName>
    <definedName name="_Ope2" localSheetId="1">[2]Sábana!#REF!</definedName>
    <definedName name="_Ope2">[2]Sábana!#REF!</definedName>
    <definedName name="_Ope3" localSheetId="0">[2]Sábana!#REF!</definedName>
    <definedName name="_Ope3" localSheetId="1">[2]Sábana!#REF!</definedName>
    <definedName name="_Ope3">[2]Sábana!#REF!</definedName>
    <definedName name="_Pae1" localSheetId="0">[2]Sábana!#REF!</definedName>
    <definedName name="_Pae1" localSheetId="1">[2]Sábana!#REF!</definedName>
    <definedName name="_Pae1">[2]Sábana!#REF!</definedName>
    <definedName name="_Pae2" localSheetId="0">[2]Sábana!#REF!</definedName>
    <definedName name="_Pae2" localSheetId="1">[2]Sábana!#REF!</definedName>
    <definedName name="_Pae2">[2]Sábana!#REF!</definedName>
    <definedName name="_Pae3" localSheetId="0">[2]Sábana!#REF!</definedName>
    <definedName name="_Pae3" localSheetId="1">[2]Sábana!#REF!</definedName>
    <definedName name="_Pae3">[2]Sábana!#REF!</definedName>
    <definedName name="_Red1" localSheetId="0">[2]Sábana!#REF!</definedName>
    <definedName name="_Red1" localSheetId="1">[2]Sábana!#REF!</definedName>
    <definedName name="_Red1">[2]Sábana!#REF!</definedName>
    <definedName name="_Red2" localSheetId="0">[2]Sábana!#REF!</definedName>
    <definedName name="_Red2" localSheetId="1">[2]Sábana!#REF!</definedName>
    <definedName name="_Red2">[2]Sábana!#REF!</definedName>
    <definedName name="_Red3" localSheetId="0">[2]Sábana!#REF!</definedName>
    <definedName name="_Red3" localSheetId="1">[2]Sábana!#REF!</definedName>
    <definedName name="_Red3">[2]Sábana!#REF!</definedName>
    <definedName name="_Sum3" localSheetId="0">[2]Sábana!#REF!</definedName>
    <definedName name="_Sum3" localSheetId="1">[2]Sábana!#REF!</definedName>
    <definedName name="_Sum3">[2]Sábana!#REF!</definedName>
    <definedName name="_Tra1" localSheetId="0">[2]Sábana!#REF!</definedName>
    <definedName name="_Tra1" localSheetId="1">[2]Sábana!#REF!</definedName>
    <definedName name="_Tra1">[2]Sábana!#REF!</definedName>
    <definedName name="_Tra2" localSheetId="0">[2]Sábana!#REF!</definedName>
    <definedName name="_Tra2" localSheetId="1">[2]Sábana!#REF!</definedName>
    <definedName name="_Tra2">[2]Sábana!#REF!</definedName>
    <definedName name="_Tra3" localSheetId="0">[2]Sábana!#REF!</definedName>
    <definedName name="_Tra3" localSheetId="1">[2]Sábana!#REF!</definedName>
    <definedName name="_Tra3">[2]Sábana!#REF!</definedName>
    <definedName name="Adm" localSheetId="0">#REF!</definedName>
    <definedName name="Adm" localSheetId="1">'PRESUPUESTO OFFICIAL VACIO'!$F$311</definedName>
    <definedName name="Adm">#REF!</definedName>
    <definedName name="AMARRE">'[4]LISTA DE MATERIALES'!$D$11</definedName>
    <definedName name="_xlnm.Print_Area" localSheetId="0">'ANALISIS VACIOS'!$C$1:$H$1954</definedName>
    <definedName name="_xlnm.Print_Area" localSheetId="1">'PRESUPUESTO OFFICIAL VACIO'!$B$13:$G$320</definedName>
    <definedName name="_xlnm.Print_Area">#REF!</definedName>
    <definedName name="_xlnm.Database" localSheetId="0">#REF!</definedName>
    <definedName name="_xlnm.Database" localSheetId="1">#REF!</definedName>
    <definedName name="_xlnm.Database">#REF!</definedName>
    <definedName name="BuiltIn_Print_Area" localSheetId="0">#REF!</definedName>
    <definedName name="BuiltIn_Print_Area" localSheetId="1">#REF!</definedName>
    <definedName name="BuiltIn_Print_Area">#REF!</definedName>
    <definedName name="BuiltIn_Print_Area___0" localSheetId="0">#REF!</definedName>
    <definedName name="BuiltIn_Print_Area___0" localSheetId="1">#REF!</definedName>
    <definedName name="BuiltIn_Print_Area___0">#REF!</definedName>
    <definedName name="BuiltIn_Print_Titles" localSheetId="0">#REF!</definedName>
    <definedName name="BuiltIn_Print_Titles" localSheetId="1">#REF!</definedName>
    <definedName name="BuiltIn_Print_Titles">#REF!</definedName>
    <definedName name="Ciudad">'[5]FIRMAS y DATOS'!$F:$F</definedName>
    <definedName name="Conc3" localSheetId="0">[1]Sábana!#REF!</definedName>
    <definedName name="Conc3" localSheetId="1">[1]Sábana!#REF!</definedName>
    <definedName name="Conc3">[1]Sábana!#REF!</definedName>
    <definedName name="Datos">'[6]Base de Diseño'!$A$1:$I$216</definedName>
    <definedName name="ddd" localSheetId="0">#REF!</definedName>
    <definedName name="ddd" localSheetId="1">#REF!</definedName>
    <definedName name="ddd">#REF!</definedName>
    <definedName name="ddd_1">NA()</definedName>
    <definedName name="ddd_11">NA()</definedName>
    <definedName name="ddd_12">NA()</definedName>
    <definedName name="ddd_6">NA()</definedName>
    <definedName name="ddd_7">NA()</definedName>
    <definedName name="ddd_8">NA()</definedName>
    <definedName name="ddd_9">NA()</definedName>
    <definedName name="decisión">'[5]FIRMAS y DATOS'!$M$1:$M$2</definedName>
    <definedName name="design">'[7]Design (3)'!$A$12:$CM$71</definedName>
    <definedName name="design2">[7]Design!$A$24:$CM$66</definedName>
    <definedName name="DIRECCIÓN">'[5]FIRMAS y DATOS'!$E:$E</definedName>
    <definedName name="Elec1" localSheetId="0">[1]Sábana!#REF!</definedName>
    <definedName name="Elec1" localSheetId="1">[1]Sábana!#REF!</definedName>
    <definedName name="Elec1">[1]Sábana!#REF!</definedName>
    <definedName name="Elec2" localSheetId="0">[1]Sábana!#REF!</definedName>
    <definedName name="Elec2" localSheetId="1">[1]Sábana!#REF!</definedName>
    <definedName name="Elec2">[1]Sábana!#REF!</definedName>
    <definedName name="Elec3" localSheetId="0">[1]Sábana!#REF!</definedName>
    <definedName name="Elec3" localSheetId="1">[1]Sábana!#REF!</definedName>
    <definedName name="Elec3">[1]Sábana!#REF!</definedName>
    <definedName name="EQUI">[8]EQUIPO!$B$2:$B$36</definedName>
    <definedName name="EQUIPO_1">[8]EQUIPO!$B$2:$D$36</definedName>
    <definedName name="EXC">NA()</definedName>
    <definedName name="EXC_12">NA()</definedName>
    <definedName name="Fax">'[5]FIRMAS y DATOS'!$D:$D</definedName>
    <definedName name="FFFFF">'[9]LISTA DE MATERIALES'!$D$11</definedName>
    <definedName name="firma">'[5]FIRMAS y DATOS'!$A:$A</definedName>
    <definedName name="Grupo2" localSheetId="0">[2]Sábana!#REF!</definedName>
    <definedName name="Grupo2" localSheetId="1">[2]Sábana!#REF!</definedName>
    <definedName name="Grupo2">[2]Sábana!#REF!</definedName>
    <definedName name="Grupo3" localSheetId="0">[2]Sábana!#REF!</definedName>
    <definedName name="Grupo3" localSheetId="1">[2]Sábana!#REF!</definedName>
    <definedName name="Grupo3">[2]Sábana!#REF!</definedName>
    <definedName name="GUADUA">'[4]LISTA DE MATERIALES'!$D$49</definedName>
    <definedName name="HERRMENOR">'[4]LISTA DE MATERIALES'!$D$50</definedName>
    <definedName name="horat" localSheetId="0">'[10]Itemes Renovación'!#REF!</definedName>
    <definedName name="horat" localSheetId="1">'[10]Itemes Renovación'!#REF!</definedName>
    <definedName name="horat">'[10]Itemes Renovación'!#REF!</definedName>
    <definedName name="Imprev" localSheetId="0">#REF!</definedName>
    <definedName name="Imprev" localSheetId="1">'PRESUPUESTO OFFICIAL VACIO'!$F$312</definedName>
    <definedName name="Imprev">#REF!</definedName>
    <definedName name="inf" localSheetId="0">#REF!</definedName>
    <definedName name="inf" localSheetId="1">#REF!</definedName>
    <definedName name="inf">#REF!</definedName>
    <definedName name="inf_1">NA()</definedName>
    <definedName name="inf_10">NA()</definedName>
    <definedName name="inf_11">NA()</definedName>
    <definedName name="inf_12">NA()</definedName>
    <definedName name="inf_2">NA()</definedName>
    <definedName name="inf_3">NA()</definedName>
    <definedName name="inf_4">NA()</definedName>
    <definedName name="inf_5">NA()</definedName>
    <definedName name="inf_6">NA()</definedName>
    <definedName name="inf_7">NA()</definedName>
    <definedName name="inf_8">NA()</definedName>
    <definedName name="inf_9">NA()</definedName>
    <definedName name="INF1_1">NA()</definedName>
    <definedName name="INF1_11">NA()</definedName>
    <definedName name="INF1_12">NA()</definedName>
    <definedName name="INF1_6">NA()</definedName>
    <definedName name="INF1_7">NA()</definedName>
    <definedName name="INF1_8">NA()</definedName>
    <definedName name="INF1_9">NA()</definedName>
    <definedName name="Ingeo1" localSheetId="0">[2]Sábana!#REF!</definedName>
    <definedName name="Ingeo1" localSheetId="1">[2]Sábana!#REF!</definedName>
    <definedName name="Ingeo1">[2]Sábana!#REF!</definedName>
    <definedName name="Ingeo2" localSheetId="0">[2]Sábana!#REF!</definedName>
    <definedName name="Ingeo2" localSheetId="1">[2]Sábana!#REF!</definedName>
    <definedName name="Ingeo2">[2]Sábana!#REF!</definedName>
    <definedName name="Ingeo3" localSheetId="0">[2]Sábana!#REF!</definedName>
    <definedName name="Ingeo3" localSheetId="1">[2]Sábana!#REF!</definedName>
    <definedName name="Ingeo3">[2]Sábana!#REF!</definedName>
    <definedName name="Inlin1" localSheetId="0">[2]Sábana!#REF!</definedName>
    <definedName name="Inlin1" localSheetId="1">[2]Sábana!#REF!</definedName>
    <definedName name="Inlin1">[2]Sábana!#REF!</definedName>
    <definedName name="Inlin2" localSheetId="0">[2]Sábana!#REF!</definedName>
    <definedName name="Inlin2" localSheetId="1">[2]Sábana!#REF!</definedName>
    <definedName name="Inlin2">[2]Sábana!#REF!</definedName>
    <definedName name="Inlin3" localSheetId="0">[2]Sábana!#REF!</definedName>
    <definedName name="Inlin3" localSheetId="1">[2]Sábana!#REF!</definedName>
    <definedName name="Inlin3">[2]Sábana!#REF!</definedName>
    <definedName name="InMB1" localSheetId="0">[2]Sábana!#REF!</definedName>
    <definedName name="InMB1" localSheetId="1">[2]Sábana!#REF!</definedName>
    <definedName name="InMB1">[2]Sábana!#REF!</definedName>
    <definedName name="InMB2" localSheetId="0">[2]Sábana!#REF!</definedName>
    <definedName name="InMB2" localSheetId="1">[2]Sábana!#REF!</definedName>
    <definedName name="InMB2">[2]Sábana!#REF!</definedName>
    <definedName name="InMB3" localSheetId="0">[2]Sábana!#REF!</definedName>
    <definedName name="InMB3" localSheetId="1">[2]Sábana!#REF!</definedName>
    <definedName name="InMB3">[2]Sábana!#REF!</definedName>
    <definedName name="IvaSUtl" localSheetId="0">#REF!</definedName>
    <definedName name="IvaSUtl" localSheetId="1">'PRESUPUESTO OFFICIAL VACIO'!$F$315</definedName>
    <definedName name="IvaSUtl">#REF!</definedName>
    <definedName name="KLJKLMDS" localSheetId="0">[1]Sábana!#REF!</definedName>
    <definedName name="KLJKLMDS" localSheetId="1">[1]Sábana!#REF!</definedName>
    <definedName name="KLJKLMDS">[1]Sábana!#REF!</definedName>
    <definedName name="ll" localSheetId="0">#REF!</definedName>
    <definedName name="ll" localSheetId="1">#REF!</definedName>
    <definedName name="ll">#REF!</definedName>
    <definedName name="ll_1">NA()</definedName>
    <definedName name="ll_11">NA()</definedName>
    <definedName name="ll_12">NA()</definedName>
    <definedName name="ll_6">NA()</definedName>
    <definedName name="ll_7">NA()</definedName>
    <definedName name="ll_8">NA()</definedName>
    <definedName name="ll_9">NA()</definedName>
    <definedName name="LOCALIZACIÓN_Y_REPLANTEO._ESTRUCTURAS" localSheetId="0">[11]INDICE!#REF!</definedName>
    <definedName name="LOCALIZACIÓN_Y_REPLANTEO._ESTRUCTURAS" localSheetId="1">[11]INDICE!#REF!</definedName>
    <definedName name="LOCALIZACIÓN_Y_REPLANTEO._ESTRUCTURAS">[11]INDICE!#REF!</definedName>
    <definedName name="LOCALIZACIÓN_Y_REPLANTEO._ESTRUCTURAS_1">NA()</definedName>
    <definedName name="LOCALIZACIÓN_Y_REPLANTEO._ESTRUCTURAS_10">NA()</definedName>
    <definedName name="LOCALIZACIÓN_Y_REPLANTEO._ESTRUCTURAS_11">NA()</definedName>
    <definedName name="LOCALIZACIÓN_Y_REPLANTEO._ESTRUCTURAS_12">NA()</definedName>
    <definedName name="LOCALIZACIÓN_Y_REPLANTEO._ESTRUCTURAS_2">NA()</definedName>
    <definedName name="LOCALIZACIÓN_Y_REPLANTEO._ESTRUCTURAS_3">NA()</definedName>
    <definedName name="LOCALIZACIÓN_Y_REPLANTEO._ESTRUCTURAS_4">NA()</definedName>
    <definedName name="LOCALIZACIÓN_Y_REPLANTEO._ESTRUCTURAS_5">NA()</definedName>
    <definedName name="LOCALIZACIÓN_Y_REPLANTEO._ESTRUCTURAS_6">NA()</definedName>
    <definedName name="LOCALIZACIÓN_Y_REPLANTEO._ESTRUCTURAS_7">NA()</definedName>
    <definedName name="LOCALIZACIÓN_Y_REPLANTEO._ESTRUCTURAS_8">NA()</definedName>
    <definedName name="LOCALIZACIÓN_Y_REPLANTEO._ESTRUCTURAS_9">NA()</definedName>
    <definedName name="LOPE" localSheetId="0">#REF!</definedName>
    <definedName name="LOPE" localSheetId="1">#REF!</definedName>
    <definedName name="LOPE">#REF!</definedName>
    <definedName name="LOPE_1">NA()</definedName>
    <definedName name="LOPE_11">NA()</definedName>
    <definedName name="LOPE_12">NA()</definedName>
    <definedName name="LOPE_6">NA()</definedName>
    <definedName name="LOPE_7">NA()</definedName>
    <definedName name="LOPE_8">NA()</definedName>
    <definedName name="LOPE_9">NA()</definedName>
    <definedName name="MatDesp">'[12]Precios V'!$B$24:$K$306</definedName>
    <definedName name="MATER">[8]MATERIAL!$B$3:$B$580</definedName>
    <definedName name="MATERIALES">[8]MATERIAL!$B$2:$D$580</definedName>
    <definedName name="MOCERRPOLISOMBRA">'[4]MANO DE OBRA'!$D$9</definedName>
    <definedName name="MOLOCALIZYREP">'[4]MANO DE OBRA'!$D$38</definedName>
    <definedName name="No.copias">'[5]FIRMAS y DATOS'!$N$1:$N$6</definedName>
    <definedName name="ÑÑÑ" localSheetId="0">#REF!</definedName>
    <definedName name="ÑÑÑ" localSheetId="1">#REF!</definedName>
    <definedName name="ÑÑÑ">#REF!</definedName>
    <definedName name="ÑÑÑ_1">NA()</definedName>
    <definedName name="ÑÑÑ_10">NA()</definedName>
    <definedName name="ÑÑÑ_11">NA()</definedName>
    <definedName name="ÑÑÑ_12">NA()</definedName>
    <definedName name="ÑÑÑ_2">NA()</definedName>
    <definedName name="ÑÑÑ_3">NA()</definedName>
    <definedName name="ÑÑÑ_4">NA()</definedName>
    <definedName name="ÑÑÑ_5">NA()</definedName>
    <definedName name="ÑÑÑ_6">NA()</definedName>
    <definedName name="ÑÑÑ_7">NA()</definedName>
    <definedName name="ÑÑÑ_8">NA()</definedName>
    <definedName name="ÑÑÑ_9">NA()</definedName>
    <definedName name="oo" localSheetId="0">#REF!</definedName>
    <definedName name="oo" localSheetId="1">#REF!</definedName>
    <definedName name="oo">#REF!</definedName>
    <definedName name="Paec1" localSheetId="0">[1]Sábana!#REF!</definedName>
    <definedName name="Paec1" localSheetId="1">[1]Sábana!#REF!</definedName>
    <definedName name="Paec1">[1]Sábana!#REF!</definedName>
    <definedName name="Paec2" localSheetId="0">[1]Sábana!#REF!</definedName>
    <definedName name="Paec2" localSheetId="1">[1]Sábana!#REF!</definedName>
    <definedName name="Paec2">[1]Sábana!#REF!</definedName>
    <definedName name="Paec3" localSheetId="0">[1]Sábana!#REF!</definedName>
    <definedName name="Paec3" localSheetId="1">[1]Sábana!#REF!</definedName>
    <definedName name="Paec3">[1]Sábana!#REF!</definedName>
    <definedName name="Pér1" localSheetId="0">[1]Sábana!#REF!</definedName>
    <definedName name="Pér1" localSheetId="1">[1]Sábana!#REF!</definedName>
    <definedName name="Pér1">[1]Sábana!#REF!</definedName>
    <definedName name="PILOTE" localSheetId="0">#REF!</definedName>
    <definedName name="PILOTE" localSheetId="1">#REF!</definedName>
    <definedName name="PILOTE">#REF!</definedName>
    <definedName name="PILOTE_1">NA()</definedName>
    <definedName name="PILOTE_10">NA()</definedName>
    <definedName name="PILOTE_11">NA()</definedName>
    <definedName name="PILOTE_12">NA()</definedName>
    <definedName name="PILOTE_2">NA()</definedName>
    <definedName name="PILOTE_3">NA()</definedName>
    <definedName name="PILOTE_4">NA()</definedName>
    <definedName name="PILOTE_5">NA()</definedName>
    <definedName name="PILOTE_6">NA()</definedName>
    <definedName name="PILOTE_7">NA()</definedName>
    <definedName name="PILOTE_8">NA()</definedName>
    <definedName name="PILOTE_9">NA()</definedName>
    <definedName name="POLISOMBRA">'[4]LISTA DE MATERIALES'!$D$78</definedName>
    <definedName name="PUNTILLA2">'[4]LISTA DE MATERIALES'!$D$82</definedName>
    <definedName name="Reprelegal">'[5]FIRMAS y DATOS'!$B:$B</definedName>
    <definedName name="SbtPpto" localSheetId="0">#REF!</definedName>
    <definedName name="SbtPpto" localSheetId="1">'PRESUPUESTO OFFICIAL VACIO'!$G$308</definedName>
    <definedName name="SbtPpto">#REF!</definedName>
    <definedName name="SHARED_FORMULA_21">#N/A</definedName>
    <definedName name="ss" localSheetId="0">#REF!</definedName>
    <definedName name="ss" localSheetId="1">#REF!</definedName>
    <definedName name="ss">#REF!</definedName>
    <definedName name="ss_1">NA()</definedName>
    <definedName name="ss_11">NA()</definedName>
    <definedName name="ss_12">NA()</definedName>
    <definedName name="ss_6">NA()</definedName>
    <definedName name="ss_7">NA()</definedName>
    <definedName name="ss_8">NA()</definedName>
    <definedName name="ss_9">NA()</definedName>
    <definedName name="sss" localSheetId="0">#REF!</definedName>
    <definedName name="sss" localSheetId="1">#REF!</definedName>
    <definedName name="sss">#REF!</definedName>
    <definedName name="sss_1">NA()</definedName>
    <definedName name="sss_11">NA()</definedName>
    <definedName name="sss_12">NA()</definedName>
    <definedName name="sss_6">NA()</definedName>
    <definedName name="sss_7">NA()</definedName>
    <definedName name="sss_8">NA()</definedName>
    <definedName name="sss_9">NA()</definedName>
    <definedName name="ssss" localSheetId="0">[11]INDICE!#REF!</definedName>
    <definedName name="ssss" localSheetId="1">[11]INDICE!#REF!</definedName>
    <definedName name="ssss">[11]INDICE!#REF!</definedName>
    <definedName name="ssss_1">NA()</definedName>
    <definedName name="ssss_11">NA()</definedName>
    <definedName name="ssss_12">NA()</definedName>
    <definedName name="ssss_6">NA()</definedName>
    <definedName name="ssss_7">NA()</definedName>
    <definedName name="ssss_8">NA()</definedName>
    <definedName name="ssss_9">NA()</definedName>
    <definedName name="Teléfono">'[5]FIRMAS y DATOS'!$C:$C</definedName>
    <definedName name="_xlnm.Print_Titles" localSheetId="1">'PRESUPUESTO OFFICIAL VACIO'!$13:$26</definedName>
    <definedName name="_xlnm.Print_Titles">#N/A</definedName>
    <definedName name="TtlCD" localSheetId="0">#REF!</definedName>
    <definedName name="TtlCD" localSheetId="1">'PRESUPUESTO OFFICIAL VACIO'!$G$310</definedName>
    <definedName name="TtlCD">#REF!</definedName>
    <definedName name="uencat" localSheetId="0">#REF!</definedName>
    <definedName name="uencat" localSheetId="1">#REF!</definedName>
    <definedName name="uencat">#REF!</definedName>
    <definedName name="Unidades">[13]Presup_Cancha!$J$13:$J$17</definedName>
    <definedName name="Utilidad" localSheetId="0">#REF!</definedName>
    <definedName name="Utilidad" localSheetId="1">'PRESUPUESTO OFFICIAL VACIO'!$F$313</definedName>
    <definedName name="Utilidad">#REF!</definedName>
    <definedName name="Valorepm1" localSheetId="0">[2]Sábana!$I$18:$I$200,[2]Sábana!#REF!,[2]Sábana!$I$203</definedName>
    <definedName name="Valorepm1" localSheetId="1">[2]Sábana!$I$18:$I$200,[2]Sábana!#REF!,[2]Sábana!$I$203</definedName>
    <definedName name="Valorepm1">[2]Sábana!$I$18:$I$200,[2]Sábana!#REF!,[2]Sábana!$I$203</definedName>
    <definedName name="wwww" localSheetId="0">[11]INDICE!#REF!</definedName>
    <definedName name="wwww" localSheetId="1">[11]INDICE!#REF!</definedName>
    <definedName name="wwww">[11]INDICE!#REF!</definedName>
    <definedName name="wwww_1">NA()</definedName>
    <definedName name="wwww_11">NA()</definedName>
    <definedName name="wwww_12">NA()</definedName>
    <definedName name="wwww_6">NA()</definedName>
    <definedName name="wwww_7">NA()</definedName>
    <definedName name="wwww_8">NA()</definedName>
    <definedName name="wwww_9">NA()</definedName>
    <definedName name="XXX" localSheetId="0">#REF!</definedName>
    <definedName name="XXX" localSheetId="1">#REF!</definedName>
    <definedName name="XXX">#REF!</definedName>
    <definedName name="XXX_1">NA()</definedName>
    <definedName name="XXX_11">NA()</definedName>
    <definedName name="XXX_12">NA()</definedName>
    <definedName name="XXX_6">NA()</definedName>
    <definedName name="XXX_7">NA()</definedName>
    <definedName name="XXX_8">NA()</definedName>
    <definedName name="XXX_9">NA()</definedName>
    <definedName name="YYY" localSheetId="0">#REF!</definedName>
    <definedName name="YYY" localSheetId="1">#REF!</definedName>
    <definedName name="YYY">#REF!</definedName>
    <definedName name="YYY_1">NA()</definedName>
    <definedName name="YYY_10">NA()</definedName>
    <definedName name="YYY_11">NA()</definedName>
    <definedName name="YYY_12">NA()</definedName>
    <definedName name="YYY_2">NA()</definedName>
    <definedName name="YYY_3">NA()</definedName>
    <definedName name="YYY_4">NA()</definedName>
    <definedName name="YYY_5">NA()</definedName>
    <definedName name="YYY_6">NA()</definedName>
    <definedName name="YYY_7">NA()</definedName>
    <definedName name="YYY_8">NA()</definedName>
    <definedName name="YYY_9">NA()</definedName>
    <definedName name="Zap1" localSheetId="0">[2]Sábana!#REF!</definedName>
    <definedName name="Zap1" localSheetId="1">[2]Sábana!#REF!</definedName>
    <definedName name="Zap1">[2]Sábana!#REF!</definedName>
    <definedName name="Zap2" localSheetId="0">[2]Sábana!#REF!</definedName>
    <definedName name="Zap2" localSheetId="1">[2]Sábana!#REF!</definedName>
    <definedName name="Zap2">[2]Sábana!#REF!</definedName>
    <definedName name="Zap3" localSheetId="0">[2]Sábana!#REF!</definedName>
    <definedName name="Zap3" localSheetId="1">[2]Sábana!#REF!</definedName>
    <definedName name="Zap3">[2]Sábana!#REF!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45" i="3" l="1"/>
  <c r="H1941" i="3"/>
  <c r="H1942" i="3" s="1"/>
  <c r="H1938" i="3"/>
  <c r="H1939" i="3" s="1"/>
  <c r="H1935" i="3"/>
  <c r="H1934" i="3"/>
  <c r="H1933" i="3"/>
  <c r="H1924" i="3"/>
  <c r="H1921" i="3"/>
  <c r="H1920" i="3"/>
  <c r="H1919" i="3"/>
  <c r="H1918" i="3"/>
  <c r="H1916" i="3"/>
  <c r="H1915" i="3"/>
  <c r="H1912" i="3"/>
  <c r="H1911" i="3"/>
  <c r="H1910" i="3"/>
  <c r="H1909" i="3"/>
  <c r="H1900" i="3"/>
  <c r="H1901" i="3" s="1"/>
  <c r="H1899" i="3"/>
  <c r="H1898" i="3"/>
  <c r="J1894" i="3"/>
  <c r="H1894" i="3"/>
  <c r="I1890" i="3"/>
  <c r="H1890" i="3"/>
  <c r="H1889" i="3"/>
  <c r="H1888" i="3"/>
  <c r="H1891" i="3" s="1"/>
  <c r="I1886" i="3"/>
  <c r="H1885" i="3"/>
  <c r="H1884" i="3"/>
  <c r="H1883" i="3"/>
  <c r="J1882" i="3"/>
  <c r="H1881" i="3"/>
  <c r="H1880" i="3"/>
  <c r="H1879" i="3"/>
  <c r="H1878" i="3"/>
  <c r="H1877" i="3"/>
  <c r="I1876" i="3"/>
  <c r="J1890" i="3" s="1"/>
  <c r="H1876" i="3"/>
  <c r="H1875" i="3"/>
  <c r="H1874" i="3"/>
  <c r="H1873" i="3"/>
  <c r="H1865" i="3"/>
  <c r="J1864" i="3"/>
  <c r="H1863" i="3"/>
  <c r="H1864" i="3" s="1"/>
  <c r="H1862" i="3"/>
  <c r="H1861" i="3"/>
  <c r="I1860" i="3"/>
  <c r="I1857" i="3"/>
  <c r="H1857" i="3"/>
  <c r="H1853" i="3"/>
  <c r="H1852" i="3"/>
  <c r="H1854" i="3" s="1"/>
  <c r="J1851" i="3"/>
  <c r="H1850" i="3"/>
  <c r="H1849" i="3"/>
  <c r="H1846" i="3"/>
  <c r="I1845" i="3"/>
  <c r="J1860" i="3" s="1"/>
  <c r="J1861" i="3" s="1"/>
  <c r="H1845" i="3"/>
  <c r="H1844" i="3"/>
  <c r="H1847" i="3" s="1"/>
  <c r="H1843" i="3"/>
  <c r="J1832" i="3"/>
  <c r="H1832" i="3"/>
  <c r="H1833" i="3" s="1"/>
  <c r="H1834" i="3" s="1"/>
  <c r="H1831" i="3"/>
  <c r="H1830" i="3"/>
  <c r="I1828" i="3"/>
  <c r="H1826" i="3"/>
  <c r="J1825" i="3"/>
  <c r="H1823" i="3"/>
  <c r="H1822" i="3"/>
  <c r="I1821" i="3"/>
  <c r="H1821" i="3"/>
  <c r="J1819" i="3"/>
  <c r="I1819" i="3"/>
  <c r="I1818" i="3"/>
  <c r="H1818" i="3"/>
  <c r="H1819" i="3" s="1"/>
  <c r="H1816" i="3"/>
  <c r="H1815" i="3"/>
  <c r="I1813" i="3"/>
  <c r="J1828" i="3" s="1"/>
  <c r="J1829" i="3" s="1"/>
  <c r="H1807" i="3"/>
  <c r="H1805" i="3"/>
  <c r="H1806" i="3" s="1"/>
  <c r="H1804" i="3"/>
  <c r="H1803" i="3"/>
  <c r="J1801" i="3"/>
  <c r="H1799" i="3"/>
  <c r="J1798" i="3"/>
  <c r="J1797" i="3"/>
  <c r="H1795" i="3"/>
  <c r="H1794" i="3"/>
  <c r="H1796" i="3" s="1"/>
  <c r="I1791" i="3"/>
  <c r="H1791" i="3"/>
  <c r="H1792" i="3" s="1"/>
  <c r="J1789" i="3"/>
  <c r="I1789" i="3"/>
  <c r="H1788" i="3"/>
  <c r="H1787" i="3"/>
  <c r="H1786" i="3"/>
  <c r="I1785" i="3"/>
  <c r="I1794" i="3" s="1"/>
  <c r="H1785" i="3"/>
  <c r="J1780" i="3"/>
  <c r="J1779" i="3"/>
  <c r="H1773" i="3"/>
  <c r="H1774" i="3" s="1"/>
  <c r="H1772" i="3"/>
  <c r="H1771" i="3"/>
  <c r="H1767" i="3"/>
  <c r="J1766" i="3"/>
  <c r="H1764" i="3"/>
  <c r="H1763" i="3"/>
  <c r="I1762" i="3"/>
  <c r="J1761" i="3"/>
  <c r="J1760" i="3"/>
  <c r="J1763" i="3" s="1"/>
  <c r="I1760" i="3"/>
  <c r="H1760" i="3"/>
  <c r="H1761" i="3" s="1"/>
  <c r="H1758" i="3"/>
  <c r="J1757" i="3"/>
  <c r="J1758" i="3" s="1"/>
  <c r="H1757" i="3"/>
  <c r="H1756" i="3"/>
  <c r="H1755" i="3"/>
  <c r="I1754" i="3"/>
  <c r="H1754" i="3"/>
  <c r="H1753" i="3"/>
  <c r="H1752" i="3"/>
  <c r="G1769" i="3" s="1"/>
  <c r="I1749" i="3"/>
  <c r="J1762" i="3" s="1"/>
  <c r="H1741" i="3"/>
  <c r="H1740" i="3"/>
  <c r="H1739" i="3"/>
  <c r="J1736" i="3"/>
  <c r="H1735" i="3"/>
  <c r="H1732" i="3"/>
  <c r="H1731" i="3"/>
  <c r="H1728" i="3"/>
  <c r="H1729" i="3" s="1"/>
  <c r="H1725" i="3"/>
  <c r="H1724" i="3"/>
  <c r="H1723" i="3"/>
  <c r="H1722" i="3"/>
  <c r="H1721" i="3"/>
  <c r="I1720" i="3"/>
  <c r="H1712" i="3"/>
  <c r="H1711" i="3"/>
  <c r="H1710" i="3"/>
  <c r="H1709" i="3"/>
  <c r="J1708" i="3"/>
  <c r="H1705" i="3"/>
  <c r="J1703" i="3"/>
  <c r="H1702" i="3"/>
  <c r="H1701" i="3"/>
  <c r="H1700" i="3"/>
  <c r="J1699" i="3"/>
  <c r="J1700" i="3" s="1"/>
  <c r="H1699" i="3"/>
  <c r="H1697" i="3"/>
  <c r="H1696" i="3"/>
  <c r="J1695" i="3"/>
  <c r="H1694" i="3"/>
  <c r="H1693" i="3"/>
  <c r="H1692" i="3"/>
  <c r="H1691" i="3"/>
  <c r="G1707" i="3" s="1"/>
  <c r="I1690" i="3"/>
  <c r="H1682" i="3"/>
  <c r="H1681" i="3"/>
  <c r="H1680" i="3"/>
  <c r="H1679" i="3"/>
  <c r="J1678" i="3"/>
  <c r="H1675" i="3"/>
  <c r="H1672" i="3"/>
  <c r="H1671" i="3"/>
  <c r="H1668" i="3"/>
  <c r="H1669" i="3" s="1"/>
  <c r="H1665" i="3"/>
  <c r="I1664" i="3"/>
  <c r="J1659" i="3"/>
  <c r="H1655" i="3"/>
  <c r="H1656" i="3" s="1"/>
  <c r="H1654" i="3"/>
  <c r="H1653" i="3"/>
  <c r="I1649" i="3"/>
  <c r="H1649" i="3"/>
  <c r="H1645" i="3"/>
  <c r="H1646" i="3" s="1"/>
  <c r="H1643" i="3"/>
  <c r="H1640" i="3"/>
  <c r="J1636" i="3"/>
  <c r="J1633" i="3"/>
  <c r="J1632" i="3"/>
  <c r="I1632" i="3"/>
  <c r="J1631" i="3"/>
  <c r="I1631" i="3"/>
  <c r="J1630" i="3"/>
  <c r="I1638" i="3" s="1"/>
  <c r="I1630" i="3"/>
  <c r="H1628" i="3"/>
  <c r="G1628" i="3"/>
  <c r="H1627" i="3"/>
  <c r="H1626" i="3"/>
  <c r="H1625" i="3"/>
  <c r="H1624" i="3"/>
  <c r="I1623" i="3"/>
  <c r="H1623" i="3"/>
  <c r="H1619" i="3"/>
  <c r="H1616" i="3"/>
  <c r="H1615" i="3"/>
  <c r="H1612" i="3"/>
  <c r="H1613" i="3" s="1"/>
  <c r="H1609" i="3"/>
  <c r="H1608" i="3"/>
  <c r="H1607" i="3"/>
  <c r="H1610" i="3" s="1"/>
  <c r="H1606" i="3"/>
  <c r="H1605" i="3"/>
  <c r="J1604" i="3"/>
  <c r="H1597" i="3"/>
  <c r="G1597" i="3"/>
  <c r="H1595" i="3"/>
  <c r="H1594" i="3"/>
  <c r="I1593" i="3"/>
  <c r="H1593" i="3"/>
  <c r="H1592" i="3"/>
  <c r="H1596" i="3" s="1"/>
  <c r="H1588" i="3"/>
  <c r="H1585" i="3"/>
  <c r="H1584" i="3"/>
  <c r="H1581" i="3"/>
  <c r="H1582" i="3" s="1"/>
  <c r="H1578" i="3"/>
  <c r="H1579" i="3" s="1"/>
  <c r="J1577" i="3"/>
  <c r="J1579" i="3" s="1"/>
  <c r="I1577" i="3"/>
  <c r="I1574" i="3"/>
  <c r="J1573" i="3"/>
  <c r="J1575" i="3" s="1"/>
  <c r="J1570" i="3"/>
  <c r="I1570" i="3"/>
  <c r="H1568" i="3"/>
  <c r="H1567" i="3"/>
  <c r="I1566" i="3"/>
  <c r="I1573" i="3" s="1"/>
  <c r="H1566" i="3"/>
  <c r="H1569" i="3" s="1"/>
  <c r="H1565" i="3"/>
  <c r="H1561" i="3"/>
  <c r="H1558" i="3"/>
  <c r="H1557" i="3"/>
  <c r="H1555" i="3"/>
  <c r="H1554" i="3"/>
  <c r="J1552" i="3"/>
  <c r="J1545" i="3"/>
  <c r="J1546" i="3" s="1"/>
  <c r="I1545" i="3"/>
  <c r="H1544" i="3"/>
  <c r="H1545" i="3" s="1"/>
  <c r="H1543" i="3"/>
  <c r="H1542" i="3"/>
  <c r="J1541" i="3"/>
  <c r="I1540" i="3"/>
  <c r="H1538" i="3"/>
  <c r="I1536" i="3"/>
  <c r="J1548" i="3" s="1"/>
  <c r="J1549" i="3" s="1"/>
  <c r="H1535" i="3"/>
  <c r="H1534" i="3"/>
  <c r="H1533" i="3"/>
  <c r="H1531" i="3"/>
  <c r="H1530" i="3"/>
  <c r="H1527" i="3"/>
  <c r="H1526" i="3"/>
  <c r="H1525" i="3"/>
  <c r="H1524" i="3"/>
  <c r="H1523" i="3"/>
  <c r="J1522" i="3"/>
  <c r="H1516" i="3"/>
  <c r="J1514" i="3"/>
  <c r="I1513" i="3"/>
  <c r="H1513" i="3"/>
  <c r="H1514" i="3" s="1"/>
  <c r="H1512" i="3"/>
  <c r="H1511" i="3"/>
  <c r="H1515" i="3" s="1"/>
  <c r="G1516" i="3" s="1"/>
  <c r="H1507" i="3"/>
  <c r="H1504" i="3"/>
  <c r="I1503" i="3"/>
  <c r="I1514" i="3" s="1"/>
  <c r="H1503" i="3"/>
  <c r="H1502" i="3"/>
  <c r="H1500" i="3"/>
  <c r="H1499" i="3"/>
  <c r="H1496" i="3"/>
  <c r="H1495" i="3"/>
  <c r="H1494" i="3"/>
  <c r="H1493" i="3"/>
  <c r="J1488" i="3"/>
  <c r="J1485" i="3"/>
  <c r="I1484" i="3"/>
  <c r="H1482" i="3"/>
  <c r="H1483" i="3" s="1"/>
  <c r="J1481" i="3"/>
  <c r="J1482" i="3" s="1"/>
  <c r="I1481" i="3"/>
  <c r="H1481" i="3"/>
  <c r="H1480" i="3"/>
  <c r="H1484" i="3" s="1"/>
  <c r="J1478" i="3"/>
  <c r="G1478" i="3"/>
  <c r="J1477" i="3"/>
  <c r="I1477" i="3"/>
  <c r="I1476" i="3"/>
  <c r="H1476" i="3"/>
  <c r="I1472" i="3"/>
  <c r="J1484" i="3" s="1"/>
  <c r="H1472" i="3"/>
  <c r="H1473" i="3" s="1"/>
  <c r="H1470" i="3"/>
  <c r="H1469" i="3"/>
  <c r="I1461" i="3"/>
  <c r="J1459" i="3"/>
  <c r="H1459" i="3"/>
  <c r="H1460" i="3" s="1"/>
  <c r="H1458" i="3"/>
  <c r="H1457" i="3"/>
  <c r="J1455" i="3"/>
  <c r="I1455" i="3"/>
  <c r="I1454" i="3"/>
  <c r="J1453" i="3"/>
  <c r="J1456" i="3" s="1"/>
  <c r="H1453" i="3"/>
  <c r="J1451" i="3"/>
  <c r="J1450" i="3"/>
  <c r="H1449" i="3"/>
  <c r="H1450" i="3" s="1"/>
  <c r="H1447" i="3"/>
  <c r="J1446" i="3"/>
  <c r="J1448" i="3" s="1"/>
  <c r="H1446" i="3"/>
  <c r="H1444" i="3"/>
  <c r="H1443" i="3"/>
  <c r="I1442" i="3"/>
  <c r="I1453" i="3" s="1"/>
  <c r="H1442" i="3"/>
  <c r="H1432" i="3"/>
  <c r="H1433" i="3" s="1"/>
  <c r="H1431" i="3"/>
  <c r="H1430" i="3"/>
  <c r="H1434" i="3" s="1"/>
  <c r="J1427" i="3"/>
  <c r="H1426" i="3"/>
  <c r="I1423" i="3"/>
  <c r="H1422" i="3"/>
  <c r="H1423" i="3" s="1"/>
  <c r="J1421" i="3"/>
  <c r="J1424" i="3" s="1"/>
  <c r="H1419" i="3"/>
  <c r="H1418" i="3"/>
  <c r="H1420" i="3" s="1"/>
  <c r="I1415" i="3"/>
  <c r="H1415" i="3"/>
  <c r="H1414" i="3"/>
  <c r="J1413" i="3"/>
  <c r="J1416" i="3" s="1"/>
  <c r="H1413" i="3"/>
  <c r="H1412" i="3"/>
  <c r="H1411" i="3"/>
  <c r="I1409" i="3"/>
  <c r="J1422" i="3" s="1"/>
  <c r="H1395" i="3"/>
  <c r="J1394" i="3"/>
  <c r="H1391" i="3"/>
  <c r="H1392" i="3" s="1"/>
  <c r="H1388" i="3"/>
  <c r="H1387" i="3"/>
  <c r="H1389" i="3" s="1"/>
  <c r="I1384" i="3"/>
  <c r="H1384" i="3"/>
  <c r="H1383" i="3"/>
  <c r="H1382" i="3"/>
  <c r="H1381" i="3"/>
  <c r="I1380" i="3"/>
  <c r="J1390" i="3" s="1"/>
  <c r="J1391" i="3" s="1"/>
  <c r="H1380" i="3"/>
  <c r="H1379" i="3"/>
  <c r="H1378" i="3"/>
  <c r="H1377" i="3"/>
  <c r="H1376" i="3"/>
  <c r="J1367" i="3"/>
  <c r="H1366" i="3"/>
  <c r="H1367" i="3" s="1"/>
  <c r="H1365" i="3"/>
  <c r="H1368" i="3" s="1"/>
  <c r="H1364" i="3"/>
  <c r="J1363" i="3"/>
  <c r="J1364" i="3" s="1"/>
  <c r="I1363" i="3"/>
  <c r="J1360" i="3"/>
  <c r="J1361" i="3" s="1"/>
  <c r="I1360" i="3"/>
  <c r="H1360" i="3"/>
  <c r="J1357" i="3"/>
  <c r="I1357" i="3"/>
  <c r="I1356" i="3"/>
  <c r="H1356" i="3"/>
  <c r="H1355" i="3"/>
  <c r="H1353" i="3"/>
  <c r="H1352" i="3"/>
  <c r="I1351" i="3"/>
  <c r="J1355" i="3" s="1"/>
  <c r="H1349" i="3"/>
  <c r="H1348" i="3"/>
  <c r="H1347" i="3"/>
  <c r="H1350" i="3" s="1"/>
  <c r="H1346" i="3"/>
  <c r="H1345" i="3"/>
  <c r="J1338" i="3"/>
  <c r="G1338" i="3"/>
  <c r="H1337" i="3"/>
  <c r="H1338" i="3" s="1"/>
  <c r="H1335" i="3"/>
  <c r="H1336" i="3" s="1"/>
  <c r="H1334" i="3"/>
  <c r="H1333" i="3"/>
  <c r="H1329" i="3"/>
  <c r="H1325" i="3"/>
  <c r="H1326" i="3" s="1"/>
  <c r="H1324" i="3"/>
  <c r="H1322" i="3"/>
  <c r="H1321" i="3"/>
  <c r="I1319" i="3"/>
  <c r="J1323" i="3" s="1"/>
  <c r="H1319" i="3"/>
  <c r="H1309" i="3"/>
  <c r="H1308" i="3"/>
  <c r="H1307" i="3"/>
  <c r="H1306" i="3"/>
  <c r="H1310" i="3" s="1"/>
  <c r="G1311" i="3" s="1"/>
  <c r="J1303" i="3"/>
  <c r="H1302" i="3"/>
  <c r="J1299" i="3"/>
  <c r="J1298" i="3"/>
  <c r="I1298" i="3"/>
  <c r="H1298" i="3"/>
  <c r="I1297" i="3"/>
  <c r="H1297" i="3"/>
  <c r="H1299" i="3" s="1"/>
  <c r="J1295" i="3"/>
  <c r="I1295" i="3"/>
  <c r="I1294" i="3"/>
  <c r="H1294" i="3"/>
  <c r="H1292" i="3"/>
  <c r="J1291" i="3"/>
  <c r="I1291" i="3"/>
  <c r="J1289" i="3"/>
  <c r="J1292" i="3" s="1"/>
  <c r="I1289" i="3"/>
  <c r="I1286" i="3"/>
  <c r="J1285" i="3"/>
  <c r="I1284" i="3"/>
  <c r="H1282" i="3"/>
  <c r="H1281" i="3"/>
  <c r="I1280" i="3"/>
  <c r="I1299" i="3" s="1"/>
  <c r="H1280" i="3"/>
  <c r="H1279" i="3"/>
  <c r="H1283" i="3" s="1"/>
  <c r="H1275" i="3"/>
  <c r="H1271" i="3"/>
  <c r="H1270" i="3"/>
  <c r="H1269" i="3"/>
  <c r="H1268" i="3"/>
  <c r="H1272" i="3" s="1"/>
  <c r="J1266" i="3"/>
  <c r="H1266" i="3"/>
  <c r="H1265" i="3"/>
  <c r="H1263" i="3"/>
  <c r="G1277" i="3" s="1"/>
  <c r="H1262" i="3"/>
  <c r="H1261" i="3"/>
  <c r="I1253" i="3"/>
  <c r="H1251" i="3"/>
  <c r="H1250" i="3"/>
  <c r="H1249" i="3"/>
  <c r="H1248" i="3"/>
  <c r="H1252" i="3" s="1"/>
  <c r="H1244" i="3"/>
  <c r="H1240" i="3"/>
  <c r="H1241" i="3" s="1"/>
  <c r="H1237" i="3"/>
  <c r="H1238" i="3" s="1"/>
  <c r="J1235" i="3"/>
  <c r="H1234" i="3"/>
  <c r="H1233" i="3"/>
  <c r="I1223" i="3"/>
  <c r="H1223" i="3"/>
  <c r="H1224" i="3" s="1"/>
  <c r="H1222" i="3"/>
  <c r="H1221" i="3"/>
  <c r="H1217" i="3"/>
  <c r="H1213" i="3"/>
  <c r="H1214" i="3" s="1"/>
  <c r="H1210" i="3"/>
  <c r="H1211" i="3" s="1"/>
  <c r="I1207" i="3"/>
  <c r="H1207" i="3"/>
  <c r="H1206" i="3"/>
  <c r="H1205" i="3"/>
  <c r="H1204" i="3"/>
  <c r="J1203" i="3"/>
  <c r="J1205" i="3" s="1"/>
  <c r="H1203" i="3"/>
  <c r="H1202" i="3"/>
  <c r="H1201" i="3"/>
  <c r="H1200" i="3"/>
  <c r="I1196" i="3"/>
  <c r="J1204" i="3" s="1"/>
  <c r="H1192" i="3"/>
  <c r="H1191" i="3"/>
  <c r="H1190" i="3"/>
  <c r="H1189" i="3"/>
  <c r="H1188" i="3"/>
  <c r="H1184" i="3"/>
  <c r="J1181" i="3"/>
  <c r="H1181" i="3"/>
  <c r="H1180" i="3"/>
  <c r="J1177" i="3"/>
  <c r="J1178" i="3" s="1"/>
  <c r="H1177" i="3"/>
  <c r="I1170" i="3"/>
  <c r="I1169" i="3"/>
  <c r="I1164" i="3"/>
  <c r="H1161" i="3"/>
  <c r="H1157" i="3"/>
  <c r="H1156" i="3"/>
  <c r="H1155" i="3"/>
  <c r="H1152" i="3"/>
  <c r="H1151" i="3"/>
  <c r="J1150" i="3"/>
  <c r="H1150" i="3"/>
  <c r="H1153" i="3" s="1"/>
  <c r="H1147" i="3"/>
  <c r="J1146" i="3"/>
  <c r="H1146" i="3"/>
  <c r="I1145" i="3"/>
  <c r="H1145" i="3"/>
  <c r="H1144" i="3"/>
  <c r="H1143" i="3"/>
  <c r="H1142" i="3"/>
  <c r="H1141" i="3"/>
  <c r="H1148" i="3" s="1"/>
  <c r="H1140" i="3"/>
  <c r="I1139" i="3"/>
  <c r="I1135" i="3"/>
  <c r="I1146" i="3" s="1"/>
  <c r="H1124" i="3"/>
  <c r="J1121" i="3"/>
  <c r="H1121" i="3"/>
  <c r="H1120" i="3"/>
  <c r="H1119" i="3"/>
  <c r="J1117" i="3"/>
  <c r="J1116" i="3"/>
  <c r="J1118" i="3" s="1"/>
  <c r="I1116" i="3"/>
  <c r="H1116" i="3"/>
  <c r="H1117" i="3" s="1"/>
  <c r="J1113" i="3"/>
  <c r="J1114" i="3" s="1"/>
  <c r="I1113" i="3"/>
  <c r="H1113" i="3"/>
  <c r="H1112" i="3"/>
  <c r="H1114" i="3" s="1"/>
  <c r="J1111" i="3"/>
  <c r="H1111" i="3"/>
  <c r="I1110" i="3"/>
  <c r="H1110" i="3"/>
  <c r="J1109" i="3"/>
  <c r="J1108" i="3"/>
  <c r="I1108" i="3"/>
  <c r="J1107" i="3"/>
  <c r="I1123" i="3" s="1"/>
  <c r="I1101" i="3"/>
  <c r="I1117" i="3" s="1"/>
  <c r="H1094" i="3"/>
  <c r="H1090" i="3"/>
  <c r="H1091" i="3" s="1"/>
  <c r="J1088" i="3"/>
  <c r="H1088" i="3"/>
  <c r="H1087" i="3"/>
  <c r="J1085" i="3"/>
  <c r="H1084" i="3"/>
  <c r="H1083" i="3"/>
  <c r="H1082" i="3"/>
  <c r="J1081" i="3"/>
  <c r="I1081" i="3"/>
  <c r="H1081" i="3"/>
  <c r="I1080" i="3"/>
  <c r="H1080" i="3"/>
  <c r="H1085" i="3" s="1"/>
  <c r="H1079" i="3"/>
  <c r="J1077" i="3"/>
  <c r="I1077" i="3"/>
  <c r="J1075" i="3"/>
  <c r="I1075" i="3"/>
  <c r="J1073" i="3"/>
  <c r="I1073" i="3"/>
  <c r="I1069" i="3"/>
  <c r="J1084" i="3" s="1"/>
  <c r="H1063" i="3"/>
  <c r="H1059" i="3"/>
  <c r="H1058" i="3"/>
  <c r="H1057" i="3"/>
  <c r="J1055" i="3"/>
  <c r="H1054" i="3"/>
  <c r="H1053" i="3"/>
  <c r="H1055" i="3" s="1"/>
  <c r="H1050" i="3"/>
  <c r="H1049" i="3"/>
  <c r="J1048" i="3"/>
  <c r="H1048" i="3"/>
  <c r="I1047" i="3"/>
  <c r="H1047" i="3"/>
  <c r="H1046" i="3"/>
  <c r="H1045" i="3"/>
  <c r="J1044" i="3"/>
  <c r="H1044" i="3"/>
  <c r="I1043" i="3"/>
  <c r="H1043" i="3"/>
  <c r="I1042" i="3"/>
  <c r="H1042" i="3"/>
  <c r="J1041" i="3"/>
  <c r="H1041" i="3"/>
  <c r="J1040" i="3"/>
  <c r="H1040" i="3"/>
  <c r="H1039" i="3"/>
  <c r="H1038" i="3"/>
  <c r="I1036" i="3"/>
  <c r="H1022" i="3"/>
  <c r="J1020" i="3"/>
  <c r="H1018" i="3"/>
  <c r="H1019" i="3" s="1"/>
  <c r="H1015" i="3"/>
  <c r="I1009" i="3"/>
  <c r="I1004" i="3"/>
  <c r="G1001" i="3"/>
  <c r="H1001" i="3" s="1"/>
  <c r="H999" i="3"/>
  <c r="H995" i="3"/>
  <c r="H994" i="3"/>
  <c r="H993" i="3"/>
  <c r="H992" i="3"/>
  <c r="H996" i="3" s="1"/>
  <c r="J990" i="3"/>
  <c r="H990" i="3"/>
  <c r="H989" i="3"/>
  <c r="H987" i="3"/>
  <c r="J986" i="3"/>
  <c r="H986" i="3"/>
  <c r="I985" i="3"/>
  <c r="I978" i="3"/>
  <c r="J975" i="3"/>
  <c r="I974" i="3"/>
  <c r="J972" i="3"/>
  <c r="H970" i="3"/>
  <c r="I968" i="3"/>
  <c r="I986" i="3" s="1"/>
  <c r="H966" i="3"/>
  <c r="H967" i="3" s="1"/>
  <c r="H964" i="3"/>
  <c r="H963" i="3"/>
  <c r="H960" i="3"/>
  <c r="J955" i="3"/>
  <c r="I950" i="3"/>
  <c r="J949" i="3"/>
  <c r="J948" i="3"/>
  <c r="J951" i="3" s="1"/>
  <c r="I948" i="3"/>
  <c r="I945" i="3"/>
  <c r="H944" i="3"/>
  <c r="H943" i="3"/>
  <c r="J942" i="3"/>
  <c r="I942" i="3"/>
  <c r="J941" i="3"/>
  <c r="J943" i="3" s="1"/>
  <c r="H940" i="3"/>
  <c r="H939" i="3"/>
  <c r="H941" i="3" s="1"/>
  <c r="I937" i="3"/>
  <c r="J950" i="3" s="1"/>
  <c r="H935" i="3"/>
  <c r="H934" i="3"/>
  <c r="J931" i="3"/>
  <c r="J932" i="3" s="1"/>
  <c r="H931" i="3"/>
  <c r="J929" i="3"/>
  <c r="J930" i="3" s="1"/>
  <c r="J928" i="3"/>
  <c r="J927" i="3"/>
  <c r="J925" i="3"/>
  <c r="J921" i="3"/>
  <c r="I921" i="3"/>
  <c r="J920" i="3"/>
  <c r="I920" i="3"/>
  <c r="I919" i="3"/>
  <c r="J916" i="3"/>
  <c r="J917" i="3" s="1"/>
  <c r="I916" i="3"/>
  <c r="H915" i="3"/>
  <c r="J913" i="3"/>
  <c r="I913" i="3"/>
  <c r="I912" i="3"/>
  <c r="J911" i="3"/>
  <c r="J914" i="3" s="1"/>
  <c r="H911" i="3"/>
  <c r="H910" i="3"/>
  <c r="H912" i="3" s="1"/>
  <c r="H909" i="3"/>
  <c r="I907" i="3"/>
  <c r="J919" i="3" s="1"/>
  <c r="J922" i="3" s="1"/>
  <c r="H906" i="3"/>
  <c r="J893" i="3"/>
  <c r="H890" i="3"/>
  <c r="J889" i="3"/>
  <c r="J890" i="3" s="1"/>
  <c r="H887" i="3"/>
  <c r="J886" i="3"/>
  <c r="J887" i="3" s="1"/>
  <c r="H886" i="3"/>
  <c r="H883" i="3"/>
  <c r="H882" i="3"/>
  <c r="H881" i="3"/>
  <c r="I879" i="3"/>
  <c r="I889" i="3" s="1"/>
  <c r="J865" i="3"/>
  <c r="H864" i="3"/>
  <c r="J861" i="3"/>
  <c r="J862" i="3" s="1"/>
  <c r="I861" i="3"/>
  <c r="H860" i="3"/>
  <c r="H859" i="3"/>
  <c r="H861" i="3" s="1"/>
  <c r="H857" i="3"/>
  <c r="H856" i="3"/>
  <c r="I855" i="3"/>
  <c r="J854" i="3"/>
  <c r="J856" i="3" s="1"/>
  <c r="H853" i="3"/>
  <c r="H852" i="3"/>
  <c r="H851" i="3"/>
  <c r="I850" i="3"/>
  <c r="J858" i="3" s="1"/>
  <c r="J859" i="3" s="1"/>
  <c r="H850" i="3"/>
  <c r="H849" i="3"/>
  <c r="H848" i="3"/>
  <c r="J836" i="3"/>
  <c r="J831" i="3"/>
  <c r="J833" i="3" s="1"/>
  <c r="H831" i="3"/>
  <c r="J828" i="3"/>
  <c r="H827" i="3"/>
  <c r="H828" i="3" s="1"/>
  <c r="H825" i="3"/>
  <c r="G833" i="3" s="1"/>
  <c r="H833" i="3" s="1"/>
  <c r="I824" i="3"/>
  <c r="I831" i="3" s="1"/>
  <c r="H824" i="3"/>
  <c r="J810" i="3"/>
  <c r="H807" i="3"/>
  <c r="H803" i="3"/>
  <c r="H802" i="3"/>
  <c r="H804" i="3" s="1"/>
  <c r="H799" i="3"/>
  <c r="H800" i="3" s="1"/>
  <c r="G809" i="3" s="1"/>
  <c r="H809" i="3" s="1"/>
  <c r="I794" i="3"/>
  <c r="I806" i="3" s="1"/>
  <c r="I782" i="3"/>
  <c r="H782" i="3"/>
  <c r="J780" i="3"/>
  <c r="H779" i="3"/>
  <c r="H778" i="3"/>
  <c r="H777" i="3"/>
  <c r="J776" i="3"/>
  <c r="I776" i="3"/>
  <c r="H776" i="3"/>
  <c r="J775" i="3"/>
  <c r="I775" i="3"/>
  <c r="J774" i="3"/>
  <c r="J777" i="3" s="1"/>
  <c r="I774" i="3"/>
  <c r="H774" i="3"/>
  <c r="J771" i="3"/>
  <c r="I771" i="3"/>
  <c r="H771" i="3"/>
  <c r="J770" i="3"/>
  <c r="J772" i="3" s="1"/>
  <c r="I770" i="3"/>
  <c r="J767" i="3"/>
  <c r="I767" i="3"/>
  <c r="J766" i="3"/>
  <c r="I766" i="3"/>
  <c r="J765" i="3"/>
  <c r="J768" i="3" s="1"/>
  <c r="I765" i="3"/>
  <c r="H759" i="3"/>
  <c r="H758" i="3"/>
  <c r="H757" i="3"/>
  <c r="H756" i="3"/>
  <c r="J753" i="3"/>
  <c r="H752" i="3"/>
  <c r="J749" i="3"/>
  <c r="I749" i="3"/>
  <c r="I748" i="3"/>
  <c r="H748" i="3"/>
  <c r="H746" i="3"/>
  <c r="H745" i="3"/>
  <c r="I744" i="3"/>
  <c r="J740" i="3"/>
  <c r="I740" i="3"/>
  <c r="J738" i="3"/>
  <c r="I755" i="3" s="1"/>
  <c r="I738" i="3"/>
  <c r="H735" i="3"/>
  <c r="I734" i="3"/>
  <c r="J747" i="3" s="1"/>
  <c r="J750" i="3" s="1"/>
  <c r="H734" i="3"/>
  <c r="H733" i="3"/>
  <c r="H732" i="3"/>
  <c r="H736" i="3" s="1"/>
  <c r="H728" i="3"/>
  <c r="H724" i="3"/>
  <c r="J721" i="3"/>
  <c r="H720" i="3"/>
  <c r="G730" i="3" s="1"/>
  <c r="J713" i="3"/>
  <c r="G711" i="3"/>
  <c r="H708" i="3"/>
  <c r="H709" i="3" s="1"/>
  <c r="H710" i="3" s="1"/>
  <c r="H711" i="3" s="1"/>
  <c r="H707" i="3"/>
  <c r="H706" i="3"/>
  <c r="I704" i="3"/>
  <c r="H702" i="3"/>
  <c r="H699" i="3"/>
  <c r="H698" i="3"/>
  <c r="H695" i="3"/>
  <c r="H696" i="3" s="1"/>
  <c r="H692" i="3"/>
  <c r="H691" i="3"/>
  <c r="J690" i="3"/>
  <c r="H690" i="3"/>
  <c r="H679" i="3"/>
  <c r="H680" i="3" s="1"/>
  <c r="H678" i="3"/>
  <c r="I677" i="3"/>
  <c r="I685" i="3" s="1"/>
  <c r="H677" i="3"/>
  <c r="H673" i="3"/>
  <c r="H670" i="3"/>
  <c r="H666" i="3"/>
  <c r="H663" i="3"/>
  <c r="J659" i="3"/>
  <c r="J652" i="3"/>
  <c r="I652" i="3"/>
  <c r="H651" i="3"/>
  <c r="H652" i="3" s="1"/>
  <c r="H650" i="3"/>
  <c r="H649" i="3"/>
  <c r="I648" i="3"/>
  <c r="I655" i="3" s="1"/>
  <c r="H645" i="3"/>
  <c r="H642" i="3"/>
  <c r="H639" i="3"/>
  <c r="H638" i="3"/>
  <c r="H637" i="3"/>
  <c r="H634" i="3"/>
  <c r="J633" i="3"/>
  <c r="J635" i="3" s="1"/>
  <c r="I633" i="3"/>
  <c r="H633" i="3"/>
  <c r="H632" i="3"/>
  <c r="H631" i="3"/>
  <c r="I630" i="3"/>
  <c r="H630" i="3"/>
  <c r="J629" i="3"/>
  <c r="J631" i="3" s="1"/>
  <c r="J627" i="3"/>
  <c r="J626" i="3"/>
  <c r="I637" i="3" s="1"/>
  <c r="I626" i="3"/>
  <c r="I622" i="3"/>
  <c r="J630" i="3" s="1"/>
  <c r="H621" i="3"/>
  <c r="H619" i="3"/>
  <c r="H620" i="3" s="1"/>
  <c r="H618" i="3"/>
  <c r="H617" i="3"/>
  <c r="H613" i="3"/>
  <c r="J609" i="3"/>
  <c r="H609" i="3"/>
  <c r="H606" i="3"/>
  <c r="J605" i="3"/>
  <c r="J606" i="3" s="1"/>
  <c r="H605" i="3"/>
  <c r="H603" i="3"/>
  <c r="J599" i="3"/>
  <c r="I598" i="3"/>
  <c r="I597" i="3"/>
  <c r="I593" i="3"/>
  <c r="I605" i="3" s="1"/>
  <c r="H588" i="3"/>
  <c r="H587" i="3"/>
  <c r="H586" i="3"/>
  <c r="H585" i="3"/>
  <c r="H589" i="3" s="1"/>
  <c r="G590" i="3" s="1"/>
  <c r="H581" i="3"/>
  <c r="J580" i="3"/>
  <c r="H577" i="3"/>
  <c r="H578" i="3" s="1"/>
  <c r="I575" i="3"/>
  <c r="H575" i="3"/>
  <c r="H574" i="3"/>
  <c r="J572" i="3"/>
  <c r="J573" i="3" s="1"/>
  <c r="H571" i="3"/>
  <c r="H570" i="3"/>
  <c r="H569" i="3"/>
  <c r="J476" i="3" s="1"/>
  <c r="I565" i="3"/>
  <c r="J576" i="3" s="1"/>
  <c r="H559" i="3"/>
  <c r="H558" i="3"/>
  <c r="H557" i="3"/>
  <c r="H556" i="3"/>
  <c r="J552" i="3"/>
  <c r="H552" i="3"/>
  <c r="H548" i="3"/>
  <c r="H547" i="3"/>
  <c r="H549" i="3" s="1"/>
  <c r="H544" i="3"/>
  <c r="H545" i="3" s="1"/>
  <c r="H541" i="3"/>
  <c r="H540" i="3"/>
  <c r="H539" i="3"/>
  <c r="H538" i="3"/>
  <c r="H537" i="3"/>
  <c r="H536" i="3"/>
  <c r="H535" i="3"/>
  <c r="H542" i="3" s="1"/>
  <c r="I533" i="3"/>
  <c r="I541" i="3" s="1"/>
  <c r="H525" i="3"/>
  <c r="H524" i="3"/>
  <c r="H523" i="3"/>
  <c r="H522" i="3"/>
  <c r="H526" i="3" s="1"/>
  <c r="G527" i="3" s="1"/>
  <c r="J520" i="3"/>
  <c r="H518" i="3"/>
  <c r="J516" i="3"/>
  <c r="J517" i="3" s="1"/>
  <c r="I516" i="3"/>
  <c r="H514" i="3"/>
  <c r="J421" i="3" s="1"/>
  <c r="H513" i="3"/>
  <c r="J512" i="3"/>
  <c r="J514" i="3" s="1"/>
  <c r="I512" i="3"/>
  <c r="H512" i="3"/>
  <c r="H510" i="3"/>
  <c r="J509" i="3"/>
  <c r="H509" i="3"/>
  <c r="J508" i="3"/>
  <c r="I508" i="3"/>
  <c r="H507" i="3"/>
  <c r="J506" i="3"/>
  <c r="H506" i="3"/>
  <c r="J505" i="3"/>
  <c r="I505" i="3"/>
  <c r="H505" i="3"/>
  <c r="I501" i="3"/>
  <c r="I513" i="3" s="1"/>
  <c r="H494" i="3"/>
  <c r="H495" i="3" s="1"/>
  <c r="H493" i="3"/>
  <c r="H492" i="3"/>
  <c r="H496" i="3" s="1"/>
  <c r="J488" i="3"/>
  <c r="H488" i="3"/>
  <c r="J484" i="3"/>
  <c r="J485" i="3" s="1"/>
  <c r="I484" i="3"/>
  <c r="H484" i="3"/>
  <c r="H483" i="3"/>
  <c r="H485" i="3" s="1"/>
  <c r="J482" i="3"/>
  <c r="J481" i="3"/>
  <c r="H480" i="3"/>
  <c r="H478" i="3"/>
  <c r="J477" i="3"/>
  <c r="H477" i="3"/>
  <c r="I476" i="3"/>
  <c r="H476" i="3"/>
  <c r="I472" i="3"/>
  <c r="I481" i="3" s="1"/>
  <c r="H465" i="3"/>
  <c r="H466" i="3" s="1"/>
  <c r="H464" i="3"/>
  <c r="H463" i="3"/>
  <c r="H467" i="3" s="1"/>
  <c r="J459" i="3"/>
  <c r="H459" i="3"/>
  <c r="J455" i="3"/>
  <c r="I455" i="3"/>
  <c r="H455" i="3"/>
  <c r="I454" i="3"/>
  <c r="H454" i="3"/>
  <c r="H453" i="3"/>
  <c r="H456" i="3" s="1"/>
  <c r="J451" i="3"/>
  <c r="J452" i="3" s="1"/>
  <c r="I451" i="3"/>
  <c r="H450" i="3"/>
  <c r="H451" i="3" s="1"/>
  <c r="J449" i="3"/>
  <c r="J448" i="3"/>
  <c r="J447" i="3"/>
  <c r="I447" i="3"/>
  <c r="H447" i="3"/>
  <c r="I446" i="3"/>
  <c r="H446" i="3"/>
  <c r="J353" i="3" s="1"/>
  <c r="H445" i="3"/>
  <c r="J444" i="3"/>
  <c r="I444" i="3"/>
  <c r="I443" i="3"/>
  <c r="J442" i="3"/>
  <c r="I461" i="3" s="1"/>
  <c r="I442" i="3"/>
  <c r="I438" i="3"/>
  <c r="I448" i="3" s="1"/>
  <c r="H437" i="3"/>
  <c r="H434" i="3"/>
  <c r="H435" i="3" s="1"/>
  <c r="H433" i="3"/>
  <c r="H432" i="3"/>
  <c r="H436" i="3" s="1"/>
  <c r="G437" i="3" s="1"/>
  <c r="H428" i="3"/>
  <c r="J425" i="3"/>
  <c r="H425" i="3"/>
  <c r="H424" i="3"/>
  <c r="H422" i="3"/>
  <c r="H421" i="3"/>
  <c r="J420" i="3"/>
  <c r="H419" i="3"/>
  <c r="H418" i="3"/>
  <c r="I416" i="3"/>
  <c r="J412" i="3"/>
  <c r="I408" i="3"/>
  <c r="I420" i="3" s="1"/>
  <c r="H408" i="3"/>
  <c r="H407" i="3"/>
  <c r="H406" i="3"/>
  <c r="H409" i="3" s="1"/>
  <c r="H405" i="3"/>
  <c r="H401" i="3"/>
  <c r="H397" i="3"/>
  <c r="J395" i="3"/>
  <c r="H395" i="3"/>
  <c r="H394" i="3"/>
  <c r="J392" i="3"/>
  <c r="H391" i="3"/>
  <c r="H392" i="3" s="1"/>
  <c r="J390" i="3"/>
  <c r="H390" i="3"/>
  <c r="J384" i="3"/>
  <c r="I384" i="3"/>
  <c r="I383" i="3"/>
  <c r="H380" i="3"/>
  <c r="I379" i="3"/>
  <c r="J391" i="3" s="1"/>
  <c r="H379" i="3"/>
  <c r="H378" i="3"/>
  <c r="H381" i="3" s="1"/>
  <c r="H377" i="3"/>
  <c r="H373" i="3"/>
  <c r="H369" i="3"/>
  <c r="H368" i="3"/>
  <c r="H370" i="3" s="1"/>
  <c r="J366" i="3"/>
  <c r="H365" i="3"/>
  <c r="J361" i="3"/>
  <c r="I361" i="3"/>
  <c r="J358" i="3"/>
  <c r="J357" i="3"/>
  <c r="J354" i="3"/>
  <c r="I354" i="3"/>
  <c r="I353" i="3"/>
  <c r="I348" i="3"/>
  <c r="J362" i="3" s="1"/>
  <c r="H348" i="3"/>
  <c r="H345" i="3"/>
  <c r="H344" i="3"/>
  <c r="H342" i="3"/>
  <c r="H339" i="3"/>
  <c r="G350" i="3" s="1"/>
  <c r="H350" i="3" s="1"/>
  <c r="I337" i="3"/>
  <c r="J335" i="3"/>
  <c r="I331" i="3"/>
  <c r="H326" i="3"/>
  <c r="J325" i="3"/>
  <c r="J326" i="3" s="1"/>
  <c r="H325" i="3"/>
  <c r="H324" i="3"/>
  <c r="H323" i="3"/>
  <c r="I321" i="3"/>
  <c r="J328" i="3" s="1"/>
  <c r="J329" i="3" s="1"/>
  <c r="H319" i="3"/>
  <c r="H315" i="3"/>
  <c r="H314" i="3"/>
  <c r="H313" i="3"/>
  <c r="H316" i="3" s="1"/>
  <c r="H310" i="3"/>
  <c r="H309" i="3"/>
  <c r="H311" i="3" s="1"/>
  <c r="J308" i="3"/>
  <c r="H306" i="3"/>
  <c r="H305" i="3"/>
  <c r="H304" i="3"/>
  <c r="I293" i="3"/>
  <c r="H293" i="3"/>
  <c r="H294" i="3" s="1"/>
  <c r="H292" i="3"/>
  <c r="H291" i="3"/>
  <c r="H287" i="3"/>
  <c r="H283" i="3"/>
  <c r="H284" i="3" s="1"/>
  <c r="J280" i="3"/>
  <c r="H280" i="3"/>
  <c r="H277" i="3"/>
  <c r="J276" i="3"/>
  <c r="H276" i="3"/>
  <c r="I275" i="3"/>
  <c r="H275" i="3"/>
  <c r="H274" i="3"/>
  <c r="H273" i="3"/>
  <c r="H278" i="3" s="1"/>
  <c r="H272" i="3"/>
  <c r="I268" i="3"/>
  <c r="J255" i="3"/>
  <c r="H255" i="3"/>
  <c r="J252" i="3"/>
  <c r="H251" i="3"/>
  <c r="H252" i="3" s="1"/>
  <c r="I248" i="3"/>
  <c r="H248" i="3"/>
  <c r="H246" i="3"/>
  <c r="J245" i="3"/>
  <c r="I245" i="3"/>
  <c r="J243" i="3"/>
  <c r="I243" i="3"/>
  <c r="I239" i="3"/>
  <c r="J251" i="3" s="1"/>
  <c r="H227" i="3"/>
  <c r="G229" i="3" s="1"/>
  <c r="H229" i="3" s="1"/>
  <c r="J226" i="3"/>
  <c r="H224" i="3"/>
  <c r="H219" i="3"/>
  <c r="H216" i="3"/>
  <c r="J212" i="3"/>
  <c r="I207" i="3"/>
  <c r="J222" i="3" s="1"/>
  <c r="H199" i="3"/>
  <c r="I196" i="3"/>
  <c r="H195" i="3"/>
  <c r="J194" i="3"/>
  <c r="H194" i="3"/>
  <c r="J157" i="3" s="1"/>
  <c r="H193" i="3"/>
  <c r="J156" i="3" s="1"/>
  <c r="J159" i="3" s="1"/>
  <c r="J190" i="3"/>
  <c r="J191" i="3" s="1"/>
  <c r="I190" i="3"/>
  <c r="H190" i="3"/>
  <c r="H191" i="3" s="1"/>
  <c r="J188" i="3"/>
  <c r="H188" i="3"/>
  <c r="H187" i="3"/>
  <c r="H186" i="3"/>
  <c r="H185" i="3"/>
  <c r="J184" i="3"/>
  <c r="J183" i="3"/>
  <c r="I183" i="3"/>
  <c r="J182" i="3"/>
  <c r="I182" i="3"/>
  <c r="J181" i="3"/>
  <c r="I181" i="3"/>
  <c r="J180" i="3"/>
  <c r="I180" i="3"/>
  <c r="J179" i="3"/>
  <c r="I179" i="3"/>
  <c r="J178" i="3"/>
  <c r="I178" i="3"/>
  <c r="I174" i="3"/>
  <c r="H170" i="3"/>
  <c r="J169" i="3"/>
  <c r="J170" i="3" s="1"/>
  <c r="J168" i="3"/>
  <c r="J167" i="3"/>
  <c r="J166" i="3"/>
  <c r="H166" i="3"/>
  <c r="J165" i="3"/>
  <c r="H165" i="3"/>
  <c r="H164" i="3"/>
  <c r="H163" i="3"/>
  <c r="J162" i="3"/>
  <c r="H162" i="3"/>
  <c r="H167" i="3" s="1"/>
  <c r="H160" i="3"/>
  <c r="H159" i="3"/>
  <c r="J158" i="3"/>
  <c r="I158" i="3"/>
  <c r="H158" i="3"/>
  <c r="I157" i="3"/>
  <c r="H157" i="3"/>
  <c r="H155" i="3"/>
  <c r="J154" i="3"/>
  <c r="H154" i="3"/>
  <c r="H153" i="3"/>
  <c r="H152" i="3"/>
  <c r="J151" i="3"/>
  <c r="H151" i="3"/>
  <c r="J150" i="3"/>
  <c r="J152" i="3" s="1"/>
  <c r="I150" i="3"/>
  <c r="I148" i="3"/>
  <c r="I156" i="3" s="1"/>
  <c r="J135" i="3"/>
  <c r="H135" i="3"/>
  <c r="H131" i="3"/>
  <c r="H130" i="3"/>
  <c r="H129" i="3"/>
  <c r="H128" i="3"/>
  <c r="H132" i="3" s="1"/>
  <c r="H127" i="3"/>
  <c r="I126" i="3"/>
  <c r="H126" i="3"/>
  <c r="H124" i="3"/>
  <c r="I122" i="3"/>
  <c r="H118" i="3"/>
  <c r="H117" i="3"/>
  <c r="I116" i="3"/>
  <c r="H116" i="3"/>
  <c r="H115" i="3"/>
  <c r="H114" i="3"/>
  <c r="I110" i="3"/>
  <c r="J129" i="3" s="1"/>
  <c r="J97" i="3"/>
  <c r="H97" i="3"/>
  <c r="H93" i="3"/>
  <c r="H92" i="3"/>
  <c r="H91" i="3"/>
  <c r="H89" i="3"/>
  <c r="H88" i="3"/>
  <c r="I84" i="3"/>
  <c r="I91" i="3" s="1"/>
  <c r="J77" i="3"/>
  <c r="H77" i="3"/>
  <c r="H73" i="3"/>
  <c r="H72" i="3"/>
  <c r="H70" i="3"/>
  <c r="H67" i="3"/>
  <c r="J50" i="3"/>
  <c r="H50" i="3"/>
  <c r="H46" i="3"/>
  <c r="H47" i="3" s="1"/>
  <c r="H43" i="3"/>
  <c r="H44" i="3" s="1"/>
  <c r="H41" i="3"/>
  <c r="H40" i="3"/>
  <c r="H39" i="3"/>
  <c r="H38" i="3"/>
  <c r="J27" i="3"/>
  <c r="H27" i="3"/>
  <c r="H24" i="3"/>
  <c r="H23" i="3"/>
  <c r="H20" i="3"/>
  <c r="H21" i="3" s="1"/>
  <c r="H17" i="3"/>
  <c r="J17" i="3" s="1"/>
  <c r="H16" i="3"/>
  <c r="J16" i="3" s="1"/>
  <c r="H15" i="3"/>
  <c r="I11" i="3"/>
  <c r="J23" i="3" s="1"/>
  <c r="J24" i="3" s="1"/>
  <c r="C6" i="3"/>
  <c r="C4" i="3"/>
  <c r="I3" i="3"/>
  <c r="H3" i="3"/>
  <c r="G3" i="3"/>
  <c r="F3" i="3"/>
  <c r="E3" i="3" s="1"/>
  <c r="D3" i="3"/>
  <c r="A2" i="3"/>
  <c r="J310" i="3" s="1"/>
  <c r="H1" i="3"/>
  <c r="F1" i="3"/>
  <c r="B320" i="2"/>
  <c r="E303" i="2"/>
  <c r="G303" i="2" s="1"/>
  <c r="E302" i="2"/>
  <c r="G302" i="2" s="1"/>
  <c r="G301" i="2"/>
  <c r="G300" i="2"/>
  <c r="G299" i="2"/>
  <c r="G298" i="2"/>
  <c r="G297" i="2"/>
  <c r="E296" i="2"/>
  <c r="G296" i="2" s="1"/>
  <c r="E295" i="2"/>
  <c r="G295" i="2" s="1"/>
  <c r="E294" i="2"/>
  <c r="G294" i="2" s="1"/>
  <c r="E293" i="2"/>
  <c r="G293" i="2" s="1"/>
  <c r="E292" i="2"/>
  <c r="G292" i="2" s="1"/>
  <c r="E291" i="2"/>
  <c r="G291" i="2" s="1"/>
  <c r="E290" i="2"/>
  <c r="G290" i="2" s="1"/>
  <c r="E289" i="2"/>
  <c r="G289" i="2" s="1"/>
  <c r="E288" i="2"/>
  <c r="G288" i="2" s="1"/>
  <c r="E287" i="2"/>
  <c r="G287" i="2" s="1"/>
  <c r="E286" i="2"/>
  <c r="G286" i="2" s="1"/>
  <c r="E284" i="2"/>
  <c r="E285" i="2" s="1"/>
  <c r="G285" i="2" s="1"/>
  <c r="E283" i="2"/>
  <c r="G283" i="2" s="1"/>
  <c r="E282" i="2"/>
  <c r="G282" i="2" s="1"/>
  <c r="E281" i="2"/>
  <c r="G281" i="2" s="1"/>
  <c r="E280" i="2"/>
  <c r="G280" i="2" s="1"/>
  <c r="E279" i="2"/>
  <c r="G279" i="2" s="1"/>
  <c r="E273" i="2"/>
  <c r="G273" i="2" s="1"/>
  <c r="E272" i="2"/>
  <c r="G272" i="2" s="1"/>
  <c r="G271" i="2"/>
  <c r="E270" i="2"/>
  <c r="G270" i="2" s="1"/>
  <c r="E269" i="2"/>
  <c r="G269" i="2" s="1"/>
  <c r="E268" i="2"/>
  <c r="G268" i="2" s="1"/>
  <c r="E267" i="2"/>
  <c r="G267" i="2" s="1"/>
  <c r="E266" i="2"/>
  <c r="G266" i="2" s="1"/>
  <c r="E265" i="2"/>
  <c r="G265" i="2" s="1"/>
  <c r="E264" i="2"/>
  <c r="G264" i="2" s="1"/>
  <c r="E258" i="2"/>
  <c r="G258" i="2" s="1"/>
  <c r="E257" i="2"/>
  <c r="G257" i="2" s="1"/>
  <c r="G256" i="2"/>
  <c r="E255" i="2"/>
  <c r="G255" i="2" s="1"/>
  <c r="G254" i="2"/>
  <c r="E253" i="2"/>
  <c r="G253" i="2" s="1"/>
  <c r="E252" i="2"/>
  <c r="G252" i="2" s="1"/>
  <c r="E251" i="2"/>
  <c r="G251" i="2" s="1"/>
  <c r="E245" i="2"/>
  <c r="G245" i="2" s="1"/>
  <c r="E244" i="2"/>
  <c r="G244" i="2" s="1"/>
  <c r="G243" i="2"/>
  <c r="E241" i="2"/>
  <c r="G241" i="2" s="1"/>
  <c r="E235" i="2"/>
  <c r="G235" i="2" s="1"/>
  <c r="E234" i="2"/>
  <c r="G234" i="2" s="1"/>
  <c r="E232" i="2"/>
  <c r="E233" i="2" s="1"/>
  <c r="G233" i="2" s="1"/>
  <c r="E231" i="2"/>
  <c r="G231" i="2" s="1"/>
  <c r="E225" i="2"/>
  <c r="G225" i="2" s="1"/>
  <c r="E224" i="2"/>
  <c r="G224" i="2" s="1"/>
  <c r="E223" i="2"/>
  <c r="G223" i="2" s="1"/>
  <c r="E222" i="2"/>
  <c r="G222" i="2" s="1"/>
  <c r="E221" i="2"/>
  <c r="G221" i="2" s="1"/>
  <c r="E220" i="2"/>
  <c r="G220" i="2" s="1"/>
  <c r="E219" i="2"/>
  <c r="G219" i="2" s="1"/>
  <c r="E218" i="2"/>
  <c r="G218" i="2" s="1"/>
  <c r="G212" i="2"/>
  <c r="E212" i="2"/>
  <c r="E211" i="2"/>
  <c r="G211" i="2" s="1"/>
  <c r="G210" i="2"/>
  <c r="E210" i="2"/>
  <c r="E209" i="2"/>
  <c r="G209" i="2" s="1"/>
  <c r="E208" i="2"/>
  <c r="G208" i="2" s="1"/>
  <c r="E207" i="2"/>
  <c r="G207" i="2" s="1"/>
  <c r="E206" i="2"/>
  <c r="G206" i="2" s="1"/>
  <c r="E205" i="2"/>
  <c r="G205" i="2" s="1"/>
  <c r="E199" i="2"/>
  <c r="G199" i="2" s="1"/>
  <c r="E198" i="2"/>
  <c r="G198" i="2" s="1"/>
  <c r="E197" i="2"/>
  <c r="G197" i="2" s="1"/>
  <c r="G196" i="2"/>
  <c r="G195" i="2"/>
  <c r="E194" i="2"/>
  <c r="G194" i="2" s="1"/>
  <c r="G193" i="2"/>
  <c r="E193" i="2"/>
  <c r="E192" i="2"/>
  <c r="G192" i="2" s="1"/>
  <c r="E191" i="2"/>
  <c r="G191" i="2" s="1"/>
  <c r="E190" i="2"/>
  <c r="G190" i="2" s="1"/>
  <c r="E189" i="2"/>
  <c r="G189" i="2" s="1"/>
  <c r="E188" i="2"/>
  <c r="G188" i="2" s="1"/>
  <c r="E187" i="2"/>
  <c r="G187" i="2" s="1"/>
  <c r="E181" i="2"/>
  <c r="G181" i="2" s="1"/>
  <c r="E180" i="2"/>
  <c r="G180" i="2" s="1"/>
  <c r="G179" i="2"/>
  <c r="E178" i="2"/>
  <c r="G178" i="2" s="1"/>
  <c r="E177" i="2"/>
  <c r="G177" i="2" s="1"/>
  <c r="E176" i="2"/>
  <c r="G176" i="2" s="1"/>
  <c r="E175" i="2"/>
  <c r="G175" i="2" s="1"/>
  <c r="G174" i="2"/>
  <c r="E173" i="2"/>
  <c r="G173" i="2" s="1"/>
  <c r="E171" i="2"/>
  <c r="E172" i="2" s="1"/>
  <c r="G172" i="2" s="1"/>
  <c r="E170" i="2"/>
  <c r="G170" i="2" s="1"/>
  <c r="E169" i="2"/>
  <c r="G169" i="2" s="1"/>
  <c r="E168" i="2"/>
  <c r="G168" i="2" s="1"/>
  <c r="E167" i="2"/>
  <c r="G167" i="2" s="1"/>
  <c r="E166" i="2"/>
  <c r="G166" i="2" s="1"/>
  <c r="E165" i="2"/>
  <c r="G165" i="2" s="1"/>
  <c r="E160" i="2"/>
  <c r="G160" i="2" s="1"/>
  <c r="E159" i="2"/>
  <c r="G159" i="2" s="1"/>
  <c r="E158" i="2"/>
  <c r="G158" i="2" s="1"/>
  <c r="E157" i="2"/>
  <c r="G157" i="2" s="1"/>
  <c r="E156" i="2"/>
  <c r="G156" i="2" s="1"/>
  <c r="E155" i="2"/>
  <c r="G155" i="2" s="1"/>
  <c r="E154" i="2"/>
  <c r="G154" i="2" s="1"/>
  <c r="E153" i="2"/>
  <c r="G153" i="2" s="1"/>
  <c r="E147" i="2"/>
  <c r="G147" i="2" s="1"/>
  <c r="E146" i="2"/>
  <c r="G146" i="2" s="1"/>
  <c r="G145" i="2"/>
  <c r="G144" i="2"/>
  <c r="G143" i="2"/>
  <c r="E142" i="2"/>
  <c r="G142" i="2" s="1"/>
  <c r="E141" i="2"/>
  <c r="G141" i="2" s="1"/>
  <c r="E140" i="2"/>
  <c r="G140" i="2" s="1"/>
  <c r="E139" i="2"/>
  <c r="G139" i="2" s="1"/>
  <c r="E138" i="2"/>
  <c r="G138" i="2" s="1"/>
  <c r="E132" i="2"/>
  <c r="G132" i="2" s="1"/>
  <c r="E131" i="2"/>
  <c r="G131" i="2" s="1"/>
  <c r="E130" i="2"/>
  <c r="G130" i="2" s="1"/>
  <c r="E129" i="2"/>
  <c r="G129" i="2" s="1"/>
  <c r="G128" i="2"/>
  <c r="G127" i="2"/>
  <c r="E127" i="2"/>
  <c r="E125" i="2"/>
  <c r="G125" i="2" s="1"/>
  <c r="E124" i="2"/>
  <c r="G124" i="2" s="1"/>
  <c r="E123" i="2"/>
  <c r="G123" i="2" s="1"/>
  <c r="E122" i="2"/>
  <c r="G122" i="2" s="1"/>
  <c r="E121" i="2"/>
  <c r="G121" i="2" s="1"/>
  <c r="E120" i="2"/>
  <c r="G120" i="2" s="1"/>
  <c r="E119" i="2"/>
  <c r="G119" i="2" s="1"/>
  <c r="E113" i="2"/>
  <c r="G113" i="2" s="1"/>
  <c r="E112" i="2"/>
  <c r="G112" i="2" s="1"/>
  <c r="E111" i="2"/>
  <c r="G111" i="2" s="1"/>
  <c r="E109" i="2"/>
  <c r="E110" i="2" s="1"/>
  <c r="G110" i="2" s="1"/>
  <c r="E108" i="2"/>
  <c r="G108" i="2" s="1"/>
  <c r="E107" i="2"/>
  <c r="G107" i="2" s="1"/>
  <c r="E106" i="2"/>
  <c r="G106" i="2" s="1"/>
  <c r="G105" i="2"/>
  <c r="E101" i="2"/>
  <c r="G101" i="2" s="1"/>
  <c r="E100" i="2"/>
  <c r="G100" i="2" s="1"/>
  <c r="E99" i="2"/>
  <c r="G99" i="2" s="1"/>
  <c r="E95" i="2"/>
  <c r="G95" i="2" s="1"/>
  <c r="E94" i="2"/>
  <c r="G94" i="2" s="1"/>
  <c r="E93" i="2"/>
  <c r="G93" i="2" s="1"/>
  <c r="E92" i="2"/>
  <c r="G92" i="2" s="1"/>
  <c r="E91" i="2"/>
  <c r="G91" i="2" s="1"/>
  <c r="E90" i="2"/>
  <c r="G90" i="2" s="1"/>
  <c r="E89" i="2"/>
  <c r="G89" i="2" s="1"/>
  <c r="E88" i="2"/>
  <c r="E87" i="2"/>
  <c r="G87" i="2" s="1"/>
  <c r="E86" i="2"/>
  <c r="G86" i="2" s="1"/>
  <c r="E85" i="2"/>
  <c r="G85" i="2" s="1"/>
  <c r="E84" i="2"/>
  <c r="G84" i="2" s="1"/>
  <c r="E83" i="2"/>
  <c r="G83" i="2" s="1"/>
  <c r="E82" i="2"/>
  <c r="G82" i="2" s="1"/>
  <c r="E81" i="2"/>
  <c r="G81" i="2" s="1"/>
  <c r="E75" i="2"/>
  <c r="G75" i="2" s="1"/>
  <c r="E74" i="2"/>
  <c r="G74" i="2" s="1"/>
  <c r="G73" i="2"/>
  <c r="E72" i="2"/>
  <c r="G72" i="2" s="1"/>
  <c r="G71" i="2"/>
  <c r="E70" i="2"/>
  <c r="G70" i="2" s="1"/>
  <c r="E69" i="2"/>
  <c r="G69" i="2" s="1"/>
  <c r="E68" i="2"/>
  <c r="G68" i="2" s="1"/>
  <c r="E67" i="2"/>
  <c r="G67" i="2" s="1"/>
  <c r="E66" i="2"/>
  <c r="G66" i="2" s="1"/>
  <c r="E65" i="2"/>
  <c r="G65" i="2" s="1"/>
  <c r="E64" i="2"/>
  <c r="G64" i="2" s="1"/>
  <c r="E63" i="2"/>
  <c r="G63" i="2" s="1"/>
  <c r="E62" i="2"/>
  <c r="G62" i="2" s="1"/>
  <c r="E61" i="2"/>
  <c r="G61" i="2" s="1"/>
  <c r="E60" i="2"/>
  <c r="G60" i="2" s="1"/>
  <c r="E59" i="2"/>
  <c r="G59" i="2" s="1"/>
  <c r="E58" i="2"/>
  <c r="G58" i="2" s="1"/>
  <c r="E57" i="2"/>
  <c r="G57" i="2" s="1"/>
  <c r="E56" i="2"/>
  <c r="G56" i="2" s="1"/>
  <c r="E50" i="2"/>
  <c r="G50" i="2" s="1"/>
  <c r="E49" i="2"/>
  <c r="G49" i="2" s="1"/>
  <c r="E48" i="2"/>
  <c r="G48" i="2" s="1"/>
  <c r="G47" i="2"/>
  <c r="E47" i="2"/>
  <c r="E45" i="2"/>
  <c r="E46" i="2" s="1"/>
  <c r="G46" i="2" s="1"/>
  <c r="E44" i="2"/>
  <c r="G44" i="2" s="1"/>
  <c r="E43" i="2"/>
  <c r="G43" i="2" s="1"/>
  <c r="E42" i="2"/>
  <c r="E40" i="2"/>
  <c r="E41" i="2" s="1"/>
  <c r="G41" i="2" s="1"/>
  <c r="E39" i="2"/>
  <c r="G39" i="2" s="1"/>
  <c r="E38" i="2"/>
  <c r="G38" i="2" s="1"/>
  <c r="E37" i="2"/>
  <c r="G37" i="2" s="1"/>
  <c r="E36" i="2"/>
  <c r="G36" i="2" s="1"/>
  <c r="E35" i="2"/>
  <c r="G35" i="2" s="1"/>
  <c r="E34" i="2"/>
  <c r="G34" i="2" s="1"/>
  <c r="E33" i="2"/>
  <c r="G33" i="2" s="1"/>
  <c r="E32" i="2"/>
  <c r="G32" i="2" s="1"/>
  <c r="E31" i="2"/>
  <c r="G31" i="2" s="1"/>
  <c r="E30" i="2"/>
  <c r="G30" i="2" s="1"/>
  <c r="G2" i="2"/>
  <c r="B2" i="2"/>
  <c r="AR1" i="2"/>
  <c r="AT1" i="2" s="1"/>
  <c r="AK1" i="2"/>
  <c r="AJ1" i="2"/>
  <c r="W1" i="2"/>
  <c r="P1" i="2"/>
  <c r="O1" i="2"/>
  <c r="I1" i="2"/>
  <c r="AU1" i="2" s="1"/>
  <c r="G1" i="2"/>
  <c r="F1" i="2"/>
  <c r="E126" i="2" l="1"/>
  <c r="G126" i="2" s="1"/>
  <c r="G45" i="2"/>
  <c r="I33" i="2"/>
  <c r="AV1" i="2"/>
  <c r="G284" i="2"/>
  <c r="G305" i="2" s="1"/>
  <c r="H247" i="2"/>
  <c r="J1" i="2"/>
  <c r="Q1" i="2" s="1"/>
  <c r="I32" i="2"/>
  <c r="G109" i="2"/>
  <c r="G171" i="2"/>
  <c r="I31" i="2"/>
  <c r="G161" i="2"/>
  <c r="H163" i="2" s="1"/>
  <c r="G102" i="2"/>
  <c r="G260" i="2"/>
  <c r="H410" i="3"/>
  <c r="G410" i="3"/>
  <c r="J479" i="3"/>
  <c r="I490" i="3"/>
  <c r="G79" i="3"/>
  <c r="H79" i="3" s="1"/>
  <c r="H497" i="3"/>
  <c r="G497" i="3"/>
  <c r="G29" i="3"/>
  <c r="H29" i="3" s="1"/>
  <c r="H468" i="3"/>
  <c r="G468" i="3"/>
  <c r="H813" i="3"/>
  <c r="H814" i="3" s="1"/>
  <c r="H811" i="3"/>
  <c r="H815" i="3" s="1"/>
  <c r="G816" i="3" s="1"/>
  <c r="H812" i="3"/>
  <c r="J314" i="3"/>
  <c r="J315" i="3" s="1"/>
  <c r="J312" i="3"/>
  <c r="J316" i="3" s="1"/>
  <c r="J317" i="3" s="1"/>
  <c r="J313" i="3"/>
  <c r="G52" i="3"/>
  <c r="H52" i="3" s="1"/>
  <c r="H233" i="3"/>
  <c r="H234" i="3" s="1"/>
  <c r="H231" i="3"/>
  <c r="H232" i="3"/>
  <c r="J92" i="3"/>
  <c r="H196" i="3"/>
  <c r="J246" i="3"/>
  <c r="I257" i="3"/>
  <c r="J513" i="3"/>
  <c r="H607" i="3"/>
  <c r="J1327" i="3"/>
  <c r="I1340" i="3"/>
  <c r="I16" i="3"/>
  <c r="I20" i="3"/>
  <c r="J28" i="3"/>
  <c r="J29" i="3"/>
  <c r="J93" i="3"/>
  <c r="J114" i="3"/>
  <c r="J118" i="3"/>
  <c r="J123" i="3"/>
  <c r="J126" i="3"/>
  <c r="J132" i="3" s="1"/>
  <c r="J131" i="3"/>
  <c r="G172" i="3"/>
  <c r="H172" i="3" s="1"/>
  <c r="J214" i="3"/>
  <c r="J220" i="3"/>
  <c r="J223" i="3" s="1"/>
  <c r="H295" i="3"/>
  <c r="H307" i="3"/>
  <c r="J213" i="3"/>
  <c r="H398" i="3"/>
  <c r="J304" i="3"/>
  <c r="J305" i="3" s="1"/>
  <c r="J538" i="3"/>
  <c r="G704" i="3"/>
  <c r="H693" i="3"/>
  <c r="J597" i="3"/>
  <c r="I992" i="3"/>
  <c r="J979" i="3"/>
  <c r="H1004" i="3"/>
  <c r="H1003" i="3"/>
  <c r="H1007" i="3" s="1"/>
  <c r="G1008" i="3" s="1"/>
  <c r="H1005" i="3"/>
  <c r="H1006" i="3" s="1"/>
  <c r="I92" i="3"/>
  <c r="I88" i="3"/>
  <c r="I93" i="3"/>
  <c r="G321" i="3"/>
  <c r="J272" i="3"/>
  <c r="H366" i="3"/>
  <c r="G490" i="3"/>
  <c r="H622" i="3"/>
  <c r="G622" i="3"/>
  <c r="I15" i="3"/>
  <c r="H18" i="3"/>
  <c r="J20" i="3"/>
  <c r="J21" i="3" s="1"/>
  <c r="I23" i="3"/>
  <c r="J88" i="3"/>
  <c r="J91" i="3"/>
  <c r="J94" i="3" s="1"/>
  <c r="H94" i="3"/>
  <c r="G99" i="3" s="1"/>
  <c r="H99" i="3" s="1"/>
  <c r="J115" i="3"/>
  <c r="I117" i="3"/>
  <c r="H119" i="3"/>
  <c r="G137" i="3" s="1"/>
  <c r="H137" i="3" s="1"/>
  <c r="J137" i="3"/>
  <c r="I276" i="3"/>
  <c r="I272" i="3"/>
  <c r="J298" i="3"/>
  <c r="H327" i="3"/>
  <c r="J387" i="3"/>
  <c r="J388" i="3" s="1"/>
  <c r="H481" i="3"/>
  <c r="G520" i="3"/>
  <c r="H527" i="3"/>
  <c r="G554" i="3"/>
  <c r="H560" i="3"/>
  <c r="H590" i="3"/>
  <c r="H635" i="3"/>
  <c r="G647" i="3"/>
  <c r="J537" i="3"/>
  <c r="H681" i="3"/>
  <c r="H961" i="3"/>
  <c r="G972" i="3" s="1"/>
  <c r="H972" i="3" s="1"/>
  <c r="I17" i="3"/>
  <c r="G201" i="3"/>
  <c r="H201" i="3" s="1"/>
  <c r="I228" i="3"/>
  <c r="J215" i="3"/>
  <c r="J301" i="3"/>
  <c r="J302" i="3" s="1"/>
  <c r="I298" i="3"/>
  <c r="I304" i="3"/>
  <c r="I301" i="3"/>
  <c r="J297" i="3"/>
  <c r="I297" i="3"/>
  <c r="H515" i="3"/>
  <c r="G583" i="3"/>
  <c r="H572" i="3"/>
  <c r="J1834" i="3"/>
  <c r="J1803" i="3"/>
  <c r="J1710" i="3"/>
  <c r="J1680" i="3"/>
  <c r="J1606" i="3"/>
  <c r="J1554" i="3"/>
  <c r="J1491" i="3"/>
  <c r="J1429" i="3"/>
  <c r="J1768" i="3"/>
  <c r="J1581" i="3"/>
  <c r="J1396" i="3"/>
  <c r="J1866" i="3"/>
  <c r="J1738" i="3"/>
  <c r="J1638" i="3"/>
  <c r="J1524" i="3"/>
  <c r="J1461" i="3"/>
  <c r="J1896" i="3"/>
  <c r="J1369" i="3"/>
  <c r="J1340" i="3"/>
  <c r="J1268" i="3"/>
  <c r="J1211" i="3"/>
  <c r="J1183" i="3"/>
  <c r="J1123" i="3"/>
  <c r="J1090" i="3"/>
  <c r="J1057" i="3"/>
  <c r="J1305" i="3"/>
  <c r="J1237" i="3"/>
  <c r="J1152" i="3"/>
  <c r="J867" i="3"/>
  <c r="J1022" i="3"/>
  <c r="J957" i="3"/>
  <c r="J812" i="3"/>
  <c r="J755" i="3"/>
  <c r="J661" i="3"/>
  <c r="J637" i="3"/>
  <c r="J723" i="3"/>
  <c r="J692" i="3"/>
  <c r="J838" i="3"/>
  <c r="J782" i="3"/>
  <c r="J522" i="3"/>
  <c r="J490" i="3"/>
  <c r="J461" i="3"/>
  <c r="J282" i="3"/>
  <c r="J992" i="3"/>
  <c r="J611" i="3"/>
  <c r="J582" i="3"/>
  <c r="J427" i="3"/>
  <c r="J397" i="3"/>
  <c r="J257" i="3"/>
  <c r="J228" i="3"/>
  <c r="J99" i="3"/>
  <c r="J554" i="3"/>
  <c r="J368" i="3"/>
  <c r="J337" i="3"/>
  <c r="J196" i="3"/>
  <c r="J15" i="3"/>
  <c r="J52" i="3"/>
  <c r="H74" i="3"/>
  <c r="J79" i="3"/>
  <c r="I131" i="3"/>
  <c r="I129" i="3"/>
  <c r="I127" i="3"/>
  <c r="I123" i="3"/>
  <c r="I121" i="3"/>
  <c r="I118" i="3"/>
  <c r="I114" i="3"/>
  <c r="J122" i="3"/>
  <c r="I115" i="3"/>
  <c r="J116" i="3"/>
  <c r="J117" i="3"/>
  <c r="J121" i="3"/>
  <c r="J124" i="3" s="1"/>
  <c r="J127" i="3"/>
  <c r="I222" i="3"/>
  <c r="I220" i="3"/>
  <c r="I217" i="3"/>
  <c r="I214" i="3"/>
  <c r="I212" i="3"/>
  <c r="J221" i="3"/>
  <c r="I221" i="3"/>
  <c r="I213" i="3"/>
  <c r="J217" i="3"/>
  <c r="J218" i="3" s="1"/>
  <c r="H353" i="3"/>
  <c r="H354" i="3"/>
  <c r="H355" i="3" s="1"/>
  <c r="H352" i="3"/>
  <c r="J414" i="3"/>
  <c r="I427" i="3"/>
  <c r="J352" i="3"/>
  <c r="H448" i="3"/>
  <c r="G461" i="3" s="1"/>
  <c r="I522" i="3"/>
  <c r="J510" i="3"/>
  <c r="J539" i="3"/>
  <c r="I538" i="3"/>
  <c r="J548" i="3"/>
  <c r="J549" i="3" s="1"/>
  <c r="J544" i="3"/>
  <c r="J546" i="3" s="1"/>
  <c r="J540" i="3"/>
  <c r="I539" i="3"/>
  <c r="I548" i="3"/>
  <c r="I544" i="3"/>
  <c r="J541" i="3"/>
  <c r="I540" i="3"/>
  <c r="I537" i="3"/>
  <c r="I545" i="3"/>
  <c r="J545" i="3"/>
  <c r="H737" i="3"/>
  <c r="G737" i="3"/>
  <c r="H840" i="3"/>
  <c r="H836" i="3"/>
  <c r="H835" i="3"/>
  <c r="H839" i="3" s="1"/>
  <c r="G840" i="3" s="1"/>
  <c r="H837" i="3"/>
  <c r="H838" i="3" s="1"/>
  <c r="J895" i="3"/>
  <c r="I151" i="3"/>
  <c r="I244" i="3"/>
  <c r="J248" i="3"/>
  <c r="J249" i="3" s="1"/>
  <c r="I251" i="3"/>
  <c r="J275" i="3"/>
  <c r="J277" i="3" s="1"/>
  <c r="I328" i="3"/>
  <c r="J331" i="3"/>
  <c r="J332" i="3" s="1"/>
  <c r="I352" i="3"/>
  <c r="I360" i="3"/>
  <c r="I362" i="3"/>
  <c r="I391" i="3"/>
  <c r="I413" i="3"/>
  <c r="J416" i="3"/>
  <c r="J417" i="3" s="1"/>
  <c r="I419" i="3"/>
  <c r="J443" i="3"/>
  <c r="I445" i="3"/>
  <c r="J446" i="3"/>
  <c r="J454" i="3"/>
  <c r="J456" i="3" s="1"/>
  <c r="I478" i="3"/>
  <c r="I507" i="3"/>
  <c r="I569" i="3"/>
  <c r="J575" i="3"/>
  <c r="J577" i="3" s="1"/>
  <c r="J598" i="3"/>
  <c r="I602" i="3"/>
  <c r="J716" i="3"/>
  <c r="J718" i="3" s="1"/>
  <c r="I713" i="3"/>
  <c r="I711" i="3"/>
  <c r="I716" i="3"/>
  <c r="I708" i="3"/>
  <c r="J711" i="3"/>
  <c r="J714" i="3" s="1"/>
  <c r="I717" i="3"/>
  <c r="G784" i="3"/>
  <c r="H784" i="3" s="1"/>
  <c r="I799" i="3"/>
  <c r="I803" i="3"/>
  <c r="H937" i="3"/>
  <c r="J1016" i="3"/>
  <c r="J1017" i="3" s="1"/>
  <c r="J1010" i="3"/>
  <c r="J1008" i="3"/>
  <c r="I1016" i="3"/>
  <c r="J1013" i="3"/>
  <c r="J1014" i="3" s="1"/>
  <c r="I1010" i="3"/>
  <c r="I1008" i="3"/>
  <c r="I1013" i="3"/>
  <c r="J1009" i="3"/>
  <c r="H1016" i="3"/>
  <c r="G1024" i="3" s="1"/>
  <c r="H1024" i="3" s="1"/>
  <c r="H1253" i="3"/>
  <c r="G1253" i="3"/>
  <c r="J1262" i="3"/>
  <c r="I1261" i="3"/>
  <c r="I1262" i="3"/>
  <c r="J1257" i="3"/>
  <c r="J1260" i="3"/>
  <c r="J1263" i="3" s="1"/>
  <c r="I1257" i="3"/>
  <c r="J1261" i="3"/>
  <c r="I1260" i="3"/>
  <c r="H1284" i="3"/>
  <c r="G1284" i="3"/>
  <c r="I1369" i="3"/>
  <c r="J1358" i="3"/>
  <c r="J244" i="3"/>
  <c r="H249" i="3"/>
  <c r="G257" i="3" s="1"/>
  <c r="H257" i="3" s="1"/>
  <c r="I325" i="3"/>
  <c r="I357" i="3"/>
  <c r="J360" i="3"/>
  <c r="J363" i="3" s="1"/>
  <c r="J383" i="3"/>
  <c r="I387" i="3"/>
  <c r="I390" i="3"/>
  <c r="J413" i="3"/>
  <c r="J419" i="3"/>
  <c r="J422" i="3" s="1"/>
  <c r="I421" i="3"/>
  <c r="J445" i="3"/>
  <c r="I477" i="3"/>
  <c r="J478" i="3"/>
  <c r="I506" i="3"/>
  <c r="J507" i="3"/>
  <c r="I509" i="3"/>
  <c r="J569" i="3"/>
  <c r="I576" i="3"/>
  <c r="I599" i="3"/>
  <c r="J602" i="3"/>
  <c r="J603" i="3" s="1"/>
  <c r="H653" i="3"/>
  <c r="J653" i="3"/>
  <c r="I661" i="3"/>
  <c r="J686" i="3"/>
  <c r="J684" i="3"/>
  <c r="J687" i="3" s="1"/>
  <c r="I686" i="3"/>
  <c r="I684" i="3"/>
  <c r="I681" i="3"/>
  <c r="J685" i="3"/>
  <c r="J708" i="3"/>
  <c r="I712" i="3"/>
  <c r="J717" i="3"/>
  <c r="J742" i="3"/>
  <c r="H760" i="3"/>
  <c r="J800" i="3"/>
  <c r="I838" i="3"/>
  <c r="J829" i="3"/>
  <c r="J712" i="3"/>
  <c r="J1228" i="3"/>
  <c r="J1231" i="3"/>
  <c r="J1232" i="3" s="1"/>
  <c r="I1228" i="3"/>
  <c r="I1231" i="3"/>
  <c r="I412" i="3"/>
  <c r="I572" i="3"/>
  <c r="G675" i="3"/>
  <c r="H749" i="3"/>
  <c r="G754" i="3" s="1"/>
  <c r="J655" i="3"/>
  <c r="J656" i="3" s="1"/>
  <c r="I800" i="3"/>
  <c r="J798" i="3"/>
  <c r="J806" i="3"/>
  <c r="J807" i="3" s="1"/>
  <c r="J803" i="3"/>
  <c r="J804" i="3" s="1"/>
  <c r="J799" i="3"/>
  <c r="I798" i="3"/>
  <c r="H854" i="3"/>
  <c r="G866" i="3" s="1"/>
  <c r="H866" i="3" s="1"/>
  <c r="H884" i="3"/>
  <c r="G892" i="3" s="1"/>
  <c r="H892" i="3" s="1"/>
  <c r="G917" i="3"/>
  <c r="H907" i="3"/>
  <c r="H917" i="3" s="1"/>
  <c r="J681" i="3"/>
  <c r="H1051" i="3"/>
  <c r="I739" i="3"/>
  <c r="I741" i="3"/>
  <c r="J744" i="3"/>
  <c r="J745" i="3" s="1"/>
  <c r="I747" i="3"/>
  <c r="J748" i="3"/>
  <c r="I832" i="3"/>
  <c r="J855" i="3"/>
  <c r="I858" i="3"/>
  <c r="I883" i="3"/>
  <c r="H932" i="3"/>
  <c r="H946" i="3" s="1"/>
  <c r="I957" i="3"/>
  <c r="I973" i="3"/>
  <c r="I34" i="3" s="1"/>
  <c r="J974" i="3"/>
  <c r="I977" i="3"/>
  <c r="J978" i="3"/>
  <c r="I982" i="3"/>
  <c r="J985" i="3"/>
  <c r="J987" i="3" s="1"/>
  <c r="I1090" i="3"/>
  <c r="J1078" i="3"/>
  <c r="G1126" i="3"/>
  <c r="H1126" i="3" s="1"/>
  <c r="H1158" i="3"/>
  <c r="H1208" i="3"/>
  <c r="H1225" i="3"/>
  <c r="H1311" i="3"/>
  <c r="I1326" i="3"/>
  <c r="I629" i="3"/>
  <c r="J739" i="3"/>
  <c r="J741" i="3"/>
  <c r="J832" i="3"/>
  <c r="I854" i="3"/>
  <c r="I867" i="3"/>
  <c r="J883" i="3"/>
  <c r="I886" i="3"/>
  <c r="I911" i="3"/>
  <c r="J912" i="3"/>
  <c r="I941" i="3"/>
  <c r="J945" i="3"/>
  <c r="J946" i="3" s="1"/>
  <c r="I949" i="3"/>
  <c r="J973" i="3"/>
  <c r="I976" i="3"/>
  <c r="J977" i="3"/>
  <c r="J982" i="3"/>
  <c r="J983" i="3" s="1"/>
  <c r="J1051" i="3"/>
  <c r="J1052" i="3" s="1"/>
  <c r="I1044" i="3"/>
  <c r="I1051" i="3"/>
  <c r="J1047" i="3"/>
  <c r="J1049" i="3" s="1"/>
  <c r="J1042" i="3"/>
  <c r="I1041" i="3"/>
  <c r="I1040" i="3"/>
  <c r="J1043" i="3"/>
  <c r="I1048" i="3"/>
  <c r="G1096" i="3"/>
  <c r="H1096" i="3" s="1"/>
  <c r="G1163" i="3"/>
  <c r="H1163" i="3" s="1"/>
  <c r="I1177" i="3"/>
  <c r="I1174" i="3"/>
  <c r="J1168" i="3"/>
  <c r="J1170" i="3"/>
  <c r="J1169" i="3"/>
  <c r="I1168" i="3"/>
  <c r="J1174" i="3"/>
  <c r="J1175" i="3" s="1"/>
  <c r="G1331" i="3"/>
  <c r="H1369" i="3"/>
  <c r="G1369" i="3"/>
  <c r="H1570" i="3"/>
  <c r="G1570" i="3"/>
  <c r="I1732" i="3"/>
  <c r="I1728" i="3"/>
  <c r="J1725" i="3"/>
  <c r="I1724" i="3"/>
  <c r="J1731" i="3"/>
  <c r="J1733" i="3" s="1"/>
  <c r="J1732" i="3"/>
  <c r="I1731" i="3"/>
  <c r="J1728" i="3"/>
  <c r="J1729" i="3" s="1"/>
  <c r="J1724" i="3"/>
  <c r="I1725" i="3"/>
  <c r="I828" i="3"/>
  <c r="I972" i="3"/>
  <c r="I975" i="3"/>
  <c r="J976" i="3"/>
  <c r="I1057" i="3"/>
  <c r="J1045" i="3"/>
  <c r="H1060" i="3"/>
  <c r="G1065" i="3" s="1"/>
  <c r="H1065" i="3" s="1"/>
  <c r="H1193" i="3"/>
  <c r="G1193" i="3"/>
  <c r="H1235" i="3"/>
  <c r="G1246" i="3" s="1"/>
  <c r="I1334" i="3"/>
  <c r="J1332" i="3"/>
  <c r="J1335" i="3" s="1"/>
  <c r="J1329" i="3"/>
  <c r="J1330" i="3" s="1"/>
  <c r="J1326" i="3"/>
  <c r="J1333" i="3"/>
  <c r="J1324" i="3"/>
  <c r="I1323" i="3"/>
  <c r="I1333" i="3"/>
  <c r="I1329" i="3"/>
  <c r="J1325" i="3"/>
  <c r="I1324" i="3"/>
  <c r="J1334" i="3"/>
  <c r="I1325" i="3"/>
  <c r="I1332" i="3"/>
  <c r="H1435" i="3"/>
  <c r="G1435" i="3"/>
  <c r="G1835" i="3"/>
  <c r="H1835" i="3"/>
  <c r="I1074" i="3"/>
  <c r="I1076" i="3"/>
  <c r="J1080" i="3"/>
  <c r="J1082" i="3" s="1"/>
  <c r="I1084" i="3"/>
  <c r="I1107" i="3"/>
  <c r="I1109" i="3"/>
  <c r="J1110" i="3"/>
  <c r="J1139" i="3"/>
  <c r="J1145" i="3"/>
  <c r="J1147" i="3" s="1"/>
  <c r="H1178" i="3"/>
  <c r="G1186" i="3" s="1"/>
  <c r="I1200" i="3"/>
  <c r="J1207" i="3"/>
  <c r="J1209" i="3" s="1"/>
  <c r="J1284" i="3"/>
  <c r="J1286" i="3"/>
  <c r="I1290" i="3"/>
  <c r="J1294" i="3"/>
  <c r="J1300" i="3" s="1"/>
  <c r="I1296" i="3"/>
  <c r="J1297" i="3"/>
  <c r="G1362" i="3"/>
  <c r="H1416" i="3"/>
  <c r="G1651" i="3"/>
  <c r="J1655" i="3"/>
  <c r="I1654" i="3"/>
  <c r="I1657" i="3"/>
  <c r="J1654" i="3"/>
  <c r="I1653" i="3"/>
  <c r="I1656" i="3"/>
  <c r="J1653" i="3"/>
  <c r="J1658" i="3" s="1"/>
  <c r="I1655" i="3"/>
  <c r="J1657" i="3"/>
  <c r="J1656" i="3"/>
  <c r="G1866" i="3"/>
  <c r="H1866" i="3"/>
  <c r="J1074" i="3"/>
  <c r="J1076" i="3"/>
  <c r="I1142" i="3"/>
  <c r="J1200" i="3"/>
  <c r="I1204" i="3"/>
  <c r="I1285" i="3"/>
  <c r="J1290" i="3"/>
  <c r="H1295" i="3"/>
  <c r="G1304" i="3" s="1"/>
  <c r="J1296" i="3"/>
  <c r="G1455" i="3"/>
  <c r="H1461" i="3"/>
  <c r="H1485" i="3"/>
  <c r="G1485" i="3"/>
  <c r="G1509" i="3"/>
  <c r="H1497" i="3"/>
  <c r="J1597" i="3"/>
  <c r="J1600" i="3"/>
  <c r="J1601" i="3" s="1"/>
  <c r="I1600" i="3"/>
  <c r="I1597" i="3"/>
  <c r="H1742" i="3"/>
  <c r="H1743" i="3" s="1"/>
  <c r="J1142" i="3"/>
  <c r="J1143" i="3" s="1"/>
  <c r="I1203" i="3"/>
  <c r="H1357" i="3"/>
  <c r="H1385" i="3"/>
  <c r="G1397" i="3" s="1"/>
  <c r="H1397" i="3" s="1"/>
  <c r="G1540" i="3"/>
  <c r="H1546" i="3"/>
  <c r="G1563" i="3"/>
  <c r="I1581" i="3"/>
  <c r="J1571" i="3"/>
  <c r="I1674" i="3"/>
  <c r="I1671" i="3"/>
  <c r="J1668" i="3"/>
  <c r="J1674" i="3"/>
  <c r="J1675" i="3" s="1"/>
  <c r="J1671" i="3"/>
  <c r="J1672" i="3" s="1"/>
  <c r="I1668" i="3"/>
  <c r="I1355" i="3"/>
  <c r="J1356" i="3"/>
  <c r="J1384" i="3"/>
  <c r="I1387" i="3"/>
  <c r="I1414" i="3"/>
  <c r="J1415" i="3"/>
  <c r="I1418" i="3"/>
  <c r="I1422" i="3"/>
  <c r="J1423" i="3"/>
  <c r="G1428" i="3"/>
  <c r="I1447" i="3"/>
  <c r="J1454" i="3"/>
  <c r="J1476" i="3"/>
  <c r="I1478" i="3"/>
  <c r="J1513" i="3"/>
  <c r="J1515" i="3" s="1"/>
  <c r="J1540" i="3"/>
  <c r="I1542" i="3"/>
  <c r="I1548" i="3"/>
  <c r="J1574" i="3"/>
  <c r="G1590" i="3"/>
  <c r="G1621" i="3"/>
  <c r="G1677" i="3"/>
  <c r="I1803" i="3"/>
  <c r="J1792" i="3"/>
  <c r="G1828" i="3"/>
  <c r="G1859" i="3"/>
  <c r="H1902" i="3"/>
  <c r="J1387" i="3"/>
  <c r="J1388" i="3" s="1"/>
  <c r="I1390" i="3"/>
  <c r="I1413" i="3"/>
  <c r="J1414" i="3"/>
  <c r="J1418" i="3"/>
  <c r="J1419" i="3" s="1"/>
  <c r="I1421" i="3"/>
  <c r="I1429" i="3"/>
  <c r="I1446" i="3"/>
  <c r="J1447" i="3"/>
  <c r="I1450" i="3"/>
  <c r="I1507" i="3"/>
  <c r="I1510" i="3"/>
  <c r="I1541" i="3"/>
  <c r="J1542" i="3"/>
  <c r="I1627" i="3"/>
  <c r="J1627" i="3"/>
  <c r="J1628" i="3" s="1"/>
  <c r="H1657" i="3"/>
  <c r="I1704" i="3"/>
  <c r="I1702" i="3"/>
  <c r="I1694" i="3"/>
  <c r="I1703" i="3"/>
  <c r="I1699" i="3"/>
  <c r="J1696" i="3"/>
  <c r="I1695" i="3"/>
  <c r="J1704" i="3"/>
  <c r="J1702" i="3"/>
  <c r="J1705" i="3" s="1"/>
  <c r="I1696" i="3"/>
  <c r="I57" i="3" s="1"/>
  <c r="J72" i="3" s="1"/>
  <c r="J74" i="3" s="1"/>
  <c r="J1694" i="3"/>
  <c r="H1808" i="3"/>
  <c r="G1808" i="3"/>
  <c r="H1886" i="3"/>
  <c r="G1896" i="3" s="1"/>
  <c r="G1947" i="3"/>
  <c r="H1947" i="3" s="1"/>
  <c r="H1936" i="3"/>
  <c r="J1507" i="3"/>
  <c r="J1510" i="3"/>
  <c r="J1511" i="3" s="1"/>
  <c r="H1528" i="3"/>
  <c r="H1683" i="3"/>
  <c r="H1713" i="3"/>
  <c r="H1775" i="3"/>
  <c r="G1926" i="3"/>
  <c r="H1926" i="3" s="1"/>
  <c r="H1666" i="3"/>
  <c r="H1726" i="3"/>
  <c r="G1737" i="3" s="1"/>
  <c r="J1753" i="3"/>
  <c r="I1757" i="3"/>
  <c r="I1761" i="3"/>
  <c r="H1789" i="3"/>
  <c r="G1801" i="3" s="1"/>
  <c r="J1790" i="3"/>
  <c r="J1794" i="3"/>
  <c r="J1795" i="3" s="1"/>
  <c r="I1797" i="3"/>
  <c r="J1817" i="3"/>
  <c r="J1820" i="3"/>
  <c r="J1824" i="3"/>
  <c r="J1826" i="3" s="1"/>
  <c r="I1849" i="3"/>
  <c r="J1850" i="3"/>
  <c r="I1852" i="3"/>
  <c r="J1853" i="3"/>
  <c r="J1856" i="3"/>
  <c r="J1858" i="3" s="1"/>
  <c r="I1880" i="3"/>
  <c r="J1881" i="3"/>
  <c r="I1883" i="3"/>
  <c r="J1889" i="3"/>
  <c r="J1891" i="3" s="1"/>
  <c r="H1913" i="3"/>
  <c r="I1825" i="3"/>
  <c r="J1849" i="3"/>
  <c r="I1851" i="3"/>
  <c r="J1852" i="3"/>
  <c r="J1880" i="3"/>
  <c r="I1882" i="3"/>
  <c r="J1883" i="3"/>
  <c r="I1753" i="3"/>
  <c r="J1754" i="3"/>
  <c r="I1790" i="3"/>
  <c r="J1791" i="3"/>
  <c r="I1817" i="3"/>
  <c r="J1818" i="3"/>
  <c r="I1820" i="3"/>
  <c r="J1821" i="3"/>
  <c r="I1824" i="3"/>
  <c r="I1850" i="3"/>
  <c r="I1853" i="3"/>
  <c r="I1856" i="3"/>
  <c r="J1857" i="3"/>
  <c r="I1881" i="3"/>
  <c r="J1886" i="3"/>
  <c r="J1887" i="3" s="1"/>
  <c r="I1889" i="3"/>
  <c r="G201" i="2"/>
  <c r="G77" i="2"/>
  <c r="G115" i="2"/>
  <c r="G183" i="2"/>
  <c r="G275" i="2"/>
  <c r="G134" i="2"/>
  <c r="G149" i="2"/>
  <c r="G214" i="2"/>
  <c r="G227" i="2"/>
  <c r="G40" i="2"/>
  <c r="G88" i="2"/>
  <c r="G96" i="2" s="1"/>
  <c r="G232" i="2"/>
  <c r="G237" i="2" s="1"/>
  <c r="G42" i="2"/>
  <c r="G52" i="2" l="1"/>
  <c r="H870" i="3"/>
  <c r="H871" i="3" s="1"/>
  <c r="H869" i="3"/>
  <c r="H868" i="3"/>
  <c r="H872" i="3" s="1"/>
  <c r="G873" i="3" s="1"/>
  <c r="H1069" i="3"/>
  <c r="H1070" i="3" s="1"/>
  <c r="H1067" i="3"/>
  <c r="H1068" i="3"/>
  <c r="H261" i="3"/>
  <c r="H262" i="3" s="1"/>
  <c r="H259" i="3"/>
  <c r="H260" i="3"/>
  <c r="H1028" i="3"/>
  <c r="H1029" i="3" s="1"/>
  <c r="H1026" i="3"/>
  <c r="H1027" i="3"/>
  <c r="H974" i="3"/>
  <c r="H975" i="3"/>
  <c r="H976" i="3"/>
  <c r="H977" i="3" s="1"/>
  <c r="H102" i="3"/>
  <c r="H103" i="3"/>
  <c r="H104" i="3" s="1"/>
  <c r="H101" i="3"/>
  <c r="H105" i="3" s="1"/>
  <c r="G106" i="3" s="1"/>
  <c r="H140" i="3"/>
  <c r="H139" i="3"/>
  <c r="H143" i="3" s="1"/>
  <c r="G144" i="3" s="1"/>
  <c r="H141" i="3"/>
  <c r="H142" i="3" s="1"/>
  <c r="H144" i="3"/>
  <c r="H1401" i="3"/>
  <c r="H1402" i="3" s="1"/>
  <c r="H1399" i="3"/>
  <c r="H1400" i="3"/>
  <c r="H1744" i="3"/>
  <c r="G1744" i="3"/>
  <c r="J51" i="3"/>
  <c r="I43" i="3"/>
  <c r="J40" i="3"/>
  <c r="I39" i="3"/>
  <c r="J39" i="3"/>
  <c r="I40" i="3"/>
  <c r="J43" i="3"/>
  <c r="J44" i="3" s="1"/>
  <c r="I38" i="3"/>
  <c r="I46" i="3"/>
  <c r="J46" i="3"/>
  <c r="J47" i="3" s="1"/>
  <c r="J38" i="3"/>
  <c r="H895" i="3"/>
  <c r="H896" i="3"/>
  <c r="H897" i="3" s="1"/>
  <c r="H894" i="3"/>
  <c r="H1714" i="3"/>
  <c r="G1714" i="3"/>
  <c r="H948" i="3"/>
  <c r="H949" i="3"/>
  <c r="H950" i="3"/>
  <c r="H951" i="3" s="1"/>
  <c r="I692" i="3"/>
  <c r="J682" i="3"/>
  <c r="J375" i="3"/>
  <c r="J372" i="3"/>
  <c r="J373" i="3" s="1"/>
  <c r="J371" i="3"/>
  <c r="J370" i="3"/>
  <c r="J374" i="3" s="1"/>
  <c r="J493" i="3"/>
  <c r="J494" i="3"/>
  <c r="J495" i="3" s="1"/>
  <c r="J492" i="3"/>
  <c r="J496" i="3" s="1"/>
  <c r="J497" i="3" s="1"/>
  <c r="J871" i="3"/>
  <c r="J872" i="3" s="1"/>
  <c r="J869" i="3"/>
  <c r="J873" i="3" s="1"/>
  <c r="J874" i="3" s="1"/>
  <c r="J870" i="3"/>
  <c r="J1900" i="3"/>
  <c r="J1901" i="3" s="1"/>
  <c r="J1898" i="3"/>
  <c r="J1902" i="3" s="1"/>
  <c r="J1903" i="3" s="1"/>
  <c r="J1899" i="3"/>
  <c r="J1772" i="3"/>
  <c r="J1773" i="3" s="1"/>
  <c r="J1770" i="3"/>
  <c r="J1774" i="3" s="1"/>
  <c r="J1775" i="3" s="1"/>
  <c r="J1771" i="3"/>
  <c r="I611" i="3"/>
  <c r="J600" i="3"/>
  <c r="G296" i="3"/>
  <c r="H296" i="3"/>
  <c r="I137" i="3"/>
  <c r="J119" i="3"/>
  <c r="J1884" i="3"/>
  <c r="I1896" i="3"/>
  <c r="I1768" i="3"/>
  <c r="J1755" i="3"/>
  <c r="H1684" i="3"/>
  <c r="G1684" i="3"/>
  <c r="H1658" i="3"/>
  <c r="G1658" i="3"/>
  <c r="J1479" i="3"/>
  <c r="I1491" i="3"/>
  <c r="I1680" i="3"/>
  <c r="J1669" i="3"/>
  <c r="I1183" i="3"/>
  <c r="J1172" i="3"/>
  <c r="H1099" i="3"/>
  <c r="H1098" i="3"/>
  <c r="H1100" i="3"/>
  <c r="H1101" i="3" s="1"/>
  <c r="I895" i="3"/>
  <c r="J884" i="3"/>
  <c r="H920" i="3"/>
  <c r="H921" i="3"/>
  <c r="H922" i="3" s="1"/>
  <c r="H919" i="3"/>
  <c r="I812" i="3"/>
  <c r="J801" i="3"/>
  <c r="H761" i="3"/>
  <c r="G761" i="3"/>
  <c r="J709" i="3"/>
  <c r="I723" i="3"/>
  <c r="J18" i="3"/>
  <c r="I29" i="3"/>
  <c r="I28" i="3" s="1"/>
  <c r="J558" i="3"/>
  <c r="J559" i="3" s="1"/>
  <c r="J556" i="3"/>
  <c r="J560" i="3" s="1"/>
  <c r="J561" i="3"/>
  <c r="J557" i="3"/>
  <c r="J401" i="3"/>
  <c r="J402" i="3" s="1"/>
  <c r="J400" i="3"/>
  <c r="J399" i="3"/>
  <c r="J403" i="3" s="1"/>
  <c r="J404" i="3" s="1"/>
  <c r="J999" i="3"/>
  <c r="J996" i="3"/>
  <c r="J997" i="3" s="1"/>
  <c r="J994" i="3"/>
  <c r="J998" i="3" s="1"/>
  <c r="J995" i="3"/>
  <c r="J529" i="3"/>
  <c r="J526" i="3"/>
  <c r="J527" i="3" s="1"/>
  <c r="J524" i="3"/>
  <c r="J528" i="3" s="1"/>
  <c r="J525" i="3"/>
  <c r="J730" i="3"/>
  <c r="J727" i="3"/>
  <c r="J728" i="3" s="1"/>
  <c r="J725" i="3"/>
  <c r="J729" i="3" s="1"/>
  <c r="J726" i="3"/>
  <c r="J815" i="3"/>
  <c r="J816" i="3"/>
  <c r="J817" i="3" s="1"/>
  <c r="J819" i="3"/>
  <c r="J814" i="3"/>
  <c r="J818" i="3" s="1"/>
  <c r="J1156" i="3"/>
  <c r="J1157" i="3" s="1"/>
  <c r="J1154" i="3"/>
  <c r="J1158" i="3" s="1"/>
  <c r="J1159" i="3" s="1"/>
  <c r="J1155" i="3"/>
  <c r="J1093" i="3"/>
  <c r="J1092" i="3"/>
  <c r="J1096" i="3" s="1"/>
  <c r="J1097" i="3" s="1"/>
  <c r="J1094" i="3"/>
  <c r="J1095" i="3" s="1"/>
  <c r="J1275" i="3"/>
  <c r="J1272" i="3"/>
  <c r="J1273" i="3" s="1"/>
  <c r="J1270" i="3"/>
  <c r="J1274" i="3" s="1"/>
  <c r="J1271" i="3"/>
  <c r="J1465" i="3"/>
  <c r="J1466" i="3" s="1"/>
  <c r="J1468" i="3"/>
  <c r="J1464" i="3"/>
  <c r="J1463" i="3"/>
  <c r="J1467" i="3" s="1"/>
  <c r="J1868" i="3"/>
  <c r="J1433" i="3"/>
  <c r="J1434" i="3" s="1"/>
  <c r="J1431" i="3"/>
  <c r="J1435" i="3" s="1"/>
  <c r="J1432" i="3"/>
  <c r="J1437" i="3"/>
  <c r="J1682" i="3"/>
  <c r="J1684" i="3"/>
  <c r="J1683" i="3"/>
  <c r="J1685" i="3"/>
  <c r="I310" i="3"/>
  <c r="J299" i="3"/>
  <c r="H203" i="3"/>
  <c r="H205" i="3"/>
  <c r="H206" i="3" s="1"/>
  <c r="H204" i="3"/>
  <c r="G328" i="3"/>
  <c r="H328" i="3"/>
  <c r="J141" i="3"/>
  <c r="J142" i="3" s="1"/>
  <c r="J139" i="3"/>
  <c r="J143" i="3" s="1"/>
  <c r="J140" i="3"/>
  <c r="J144" i="3"/>
  <c r="H787" i="3"/>
  <c r="H788" i="3"/>
  <c r="H789" i="3" s="1"/>
  <c r="H786" i="3"/>
  <c r="J355" i="3"/>
  <c r="I368" i="3"/>
  <c r="J618" i="3"/>
  <c r="J615" i="3"/>
  <c r="J616" i="3" s="1"/>
  <c r="J614" i="3"/>
  <c r="J613" i="3"/>
  <c r="J617" i="3" s="1"/>
  <c r="J762" i="3"/>
  <c r="J759" i="3"/>
  <c r="J760" i="3" s="1"/>
  <c r="J757" i="3"/>
  <c r="J761" i="3" s="1"/>
  <c r="J758" i="3"/>
  <c r="J1214" i="3"/>
  <c r="J1213" i="3"/>
  <c r="J1217" i="3" s="1"/>
  <c r="J1218" i="3" s="1"/>
  <c r="J1215" i="3"/>
  <c r="J1216" i="3" s="1"/>
  <c r="J1836" i="3"/>
  <c r="J1840" i="3" s="1"/>
  <c r="J1841" i="3" s="1"/>
  <c r="J1838" i="3"/>
  <c r="J1839" i="3" s="1"/>
  <c r="J1837" i="3"/>
  <c r="I1834" i="3"/>
  <c r="J1822" i="3"/>
  <c r="I1710" i="3"/>
  <c r="J1697" i="3"/>
  <c r="G1903" i="3"/>
  <c r="H1903" i="3"/>
  <c r="I1554" i="3"/>
  <c r="J1543" i="3"/>
  <c r="I1606" i="3"/>
  <c r="J1598" i="3"/>
  <c r="I1211" i="3"/>
  <c r="J1201" i="3"/>
  <c r="J1287" i="3"/>
  <c r="I1305" i="3"/>
  <c r="H1129" i="3"/>
  <c r="H1130" i="3"/>
  <c r="H1131" i="3" s="1"/>
  <c r="H1128" i="3"/>
  <c r="G654" i="3"/>
  <c r="H654" i="3"/>
  <c r="I582" i="3"/>
  <c r="J570" i="3"/>
  <c r="I397" i="3"/>
  <c r="J385" i="3"/>
  <c r="I1022" i="3"/>
  <c r="J1011" i="3"/>
  <c r="J203" i="3"/>
  <c r="J198" i="3"/>
  <c r="J202" i="3" s="1"/>
  <c r="J200" i="3"/>
  <c r="J201" i="3" s="1"/>
  <c r="J199" i="3"/>
  <c r="J102" i="3"/>
  <c r="J103" i="3"/>
  <c r="J104" i="3" s="1"/>
  <c r="J106" i="3"/>
  <c r="J101" i="3"/>
  <c r="J105" i="3" s="1"/>
  <c r="J431" i="3"/>
  <c r="J432" i="3" s="1"/>
  <c r="J430" i="3"/>
  <c r="J434" i="3"/>
  <c r="J429" i="3"/>
  <c r="J433" i="3" s="1"/>
  <c r="J285" i="3"/>
  <c r="J284" i="3"/>
  <c r="J288" i="3" s="1"/>
  <c r="J286" i="3"/>
  <c r="J287" i="3" s="1"/>
  <c r="J289" i="3"/>
  <c r="J784" i="3"/>
  <c r="J788" i="3" s="1"/>
  <c r="J786" i="3"/>
  <c r="J787" i="3" s="1"/>
  <c r="J789" i="3"/>
  <c r="J785" i="3"/>
  <c r="J640" i="3"/>
  <c r="J639" i="3"/>
  <c r="J643" i="3" s="1"/>
  <c r="J644" i="3"/>
  <c r="J641" i="3"/>
  <c r="J642" i="3" s="1"/>
  <c r="J961" i="3"/>
  <c r="J962" i="3" s="1"/>
  <c r="J959" i="3"/>
  <c r="J963" i="3" s="1"/>
  <c r="J960" i="3"/>
  <c r="J964" i="3"/>
  <c r="J1241" i="3"/>
  <c r="J1242" i="3" s="1"/>
  <c r="J1239" i="3"/>
  <c r="J1243" i="3" s="1"/>
  <c r="J1244" i="3" s="1"/>
  <c r="J1240" i="3"/>
  <c r="J1126" i="3"/>
  <c r="J1127" i="3"/>
  <c r="J1128" i="3" s="1"/>
  <c r="J1125" i="3"/>
  <c r="J1129" i="3" s="1"/>
  <c r="J1130" i="3" s="1"/>
  <c r="J1343" i="3"/>
  <c r="J1342" i="3"/>
  <c r="J1346" i="3" s="1"/>
  <c r="J1347" i="3" s="1"/>
  <c r="J1344" i="3"/>
  <c r="J1345" i="3" s="1"/>
  <c r="J1527" i="3"/>
  <c r="J1526" i="3"/>
  <c r="J1530" i="3" s="1"/>
  <c r="J1531" i="3" s="1"/>
  <c r="J1528" i="3"/>
  <c r="J1529" i="3" s="1"/>
  <c r="J1403" i="3"/>
  <c r="J1399" i="3"/>
  <c r="J1400" i="3"/>
  <c r="J1401" i="3" s="1"/>
  <c r="J1398" i="3"/>
  <c r="J1402" i="3" s="1"/>
  <c r="J1494" i="3"/>
  <c r="J1495" i="3"/>
  <c r="J1496" i="3" s="1"/>
  <c r="J1493" i="3"/>
  <c r="J1497" i="3" s="1"/>
  <c r="J1498" i="3" s="1"/>
  <c r="J1712" i="3"/>
  <c r="J1713" i="3"/>
  <c r="J1714" i="3"/>
  <c r="J1715" i="3" s="1"/>
  <c r="G682" i="3"/>
  <c r="H682" i="3"/>
  <c r="I1866" i="3"/>
  <c r="J1854" i="3"/>
  <c r="J1508" i="3"/>
  <c r="I1524" i="3"/>
  <c r="H1167" i="3"/>
  <c r="H1168" i="3" s="1"/>
  <c r="H1166" i="3"/>
  <c r="H1165" i="3"/>
  <c r="J1258" i="3"/>
  <c r="I1268" i="3"/>
  <c r="J897" i="3"/>
  <c r="J901" i="3" s="1"/>
  <c r="J902" i="3" s="1"/>
  <c r="J898" i="3"/>
  <c r="J899" i="3"/>
  <c r="J900" i="3" s="1"/>
  <c r="J264" i="3"/>
  <c r="J260" i="3"/>
  <c r="J259" i="3"/>
  <c r="J263" i="3" s="1"/>
  <c r="J261" i="3"/>
  <c r="J262" i="3" s="1"/>
  <c r="J695" i="3"/>
  <c r="J696" i="3"/>
  <c r="J697" i="3" s="1"/>
  <c r="J694" i="3"/>
  <c r="J698" i="3" s="1"/>
  <c r="J699" i="3" s="1"/>
  <c r="J1059" i="3"/>
  <c r="J1063" i="3" s="1"/>
  <c r="J1064" i="3" s="1"/>
  <c r="J1061" i="3"/>
  <c r="J1062" i="3" s="1"/>
  <c r="J1060" i="3"/>
  <c r="J1741" i="3"/>
  <c r="J1742" i="3"/>
  <c r="J1743" i="3" s="1"/>
  <c r="J1740" i="3"/>
  <c r="J1744" i="3" s="1"/>
  <c r="J1745" i="3" s="1"/>
  <c r="J1610" i="3"/>
  <c r="J1611" i="3" s="1"/>
  <c r="J1608" i="3"/>
  <c r="J1612" i="3" s="1"/>
  <c r="J1613" i="3" s="1"/>
  <c r="J1609" i="3"/>
  <c r="I282" i="3"/>
  <c r="J273" i="3"/>
  <c r="H1951" i="3"/>
  <c r="H1952" i="3" s="1"/>
  <c r="H1950" i="3"/>
  <c r="H1949" i="3"/>
  <c r="G1776" i="3"/>
  <c r="H1776" i="3"/>
  <c r="I65" i="3"/>
  <c r="I63" i="3"/>
  <c r="I61" i="3"/>
  <c r="I72" i="3"/>
  <c r="J69" i="3"/>
  <c r="J70" i="3" s="1"/>
  <c r="J66" i="3"/>
  <c r="J64" i="3"/>
  <c r="J62" i="3"/>
  <c r="I64" i="3"/>
  <c r="J65" i="3"/>
  <c r="J63" i="3"/>
  <c r="I69" i="3"/>
  <c r="J61" i="3"/>
  <c r="J78" i="3"/>
  <c r="I73" i="3"/>
  <c r="I66" i="3"/>
  <c r="I62" i="3"/>
  <c r="J1385" i="3"/>
  <c r="I1396" i="3"/>
  <c r="G1547" i="3"/>
  <c r="H1547" i="3"/>
  <c r="H1462" i="3"/>
  <c r="G1462" i="3"/>
  <c r="J1140" i="3"/>
  <c r="I1152" i="3"/>
  <c r="I1738" i="3"/>
  <c r="J1726" i="3"/>
  <c r="G1226" i="3"/>
  <c r="H1226" i="3"/>
  <c r="G946" i="3"/>
  <c r="J1229" i="3"/>
  <c r="I1237" i="3"/>
  <c r="H356" i="3"/>
  <c r="J339" i="3"/>
  <c r="J343" i="3" s="1"/>
  <c r="J344" i="3" s="1"/>
  <c r="J341" i="3"/>
  <c r="J342" i="3" s="1"/>
  <c r="J340" i="3"/>
  <c r="J235" i="3"/>
  <c r="J231" i="3"/>
  <c r="J232" i="3"/>
  <c r="J233" i="3" s="1"/>
  <c r="J230" i="3"/>
  <c r="J234" i="3" s="1"/>
  <c r="J585" i="3"/>
  <c r="J584" i="3"/>
  <c r="J588" i="3" s="1"/>
  <c r="J589" i="3" s="1"/>
  <c r="J586" i="3"/>
  <c r="J587" i="3" s="1"/>
  <c r="J464" i="3"/>
  <c r="J465" i="3"/>
  <c r="J466" i="3" s="1"/>
  <c r="J463" i="3"/>
  <c r="J467" i="3" s="1"/>
  <c r="J468" i="3" s="1"/>
  <c r="J842" i="3"/>
  <c r="J843" i="3" s="1"/>
  <c r="J841" i="3"/>
  <c r="J840" i="3"/>
  <c r="J844" i="3" s="1"/>
  <c r="J845" i="3" s="1"/>
  <c r="J668" i="3"/>
  <c r="J665" i="3"/>
  <c r="J666" i="3" s="1"/>
  <c r="J664" i="3"/>
  <c r="J663" i="3"/>
  <c r="J667" i="3" s="1"/>
  <c r="J1025" i="3"/>
  <c r="J1024" i="3"/>
  <c r="J1028" i="3" s="1"/>
  <c r="J1029" i="3" s="1"/>
  <c r="J1026" i="3"/>
  <c r="J1027" i="3" s="1"/>
  <c r="J1308" i="3"/>
  <c r="J1307" i="3"/>
  <c r="J1311" i="3" s="1"/>
  <c r="J1315" i="3" s="1"/>
  <c r="J1309" i="3"/>
  <c r="J1310" i="3" s="1"/>
  <c r="J1186" i="3"/>
  <c r="J1185" i="3"/>
  <c r="J1189" i="3" s="1"/>
  <c r="J1190" i="3" s="1"/>
  <c r="J1187" i="3"/>
  <c r="J1188" i="3" s="1"/>
  <c r="J1376" i="3"/>
  <c r="J1373" i="3"/>
  <c r="J1374" i="3" s="1"/>
  <c r="J1372" i="3"/>
  <c r="J1371" i="3"/>
  <c r="J1375" i="3" s="1"/>
  <c r="J1640" i="3"/>
  <c r="J1644" i="3" s="1"/>
  <c r="J1645" i="3" s="1"/>
  <c r="J1641" i="3"/>
  <c r="J1642" i="3"/>
  <c r="J1643" i="3" s="1"/>
  <c r="J1584" i="3"/>
  <c r="J1583" i="3"/>
  <c r="J1587" i="3" s="1"/>
  <c r="J1588" i="3" s="1"/>
  <c r="J1585" i="3"/>
  <c r="J1586" i="3" s="1"/>
  <c r="J1557" i="3"/>
  <c r="J1558" i="3"/>
  <c r="J1559" i="3" s="1"/>
  <c r="J1556" i="3"/>
  <c r="J1560" i="3" s="1"/>
  <c r="J1561" i="3" s="1"/>
  <c r="J1807" i="3"/>
  <c r="J1808" i="3" s="1"/>
  <c r="J1805" i="3"/>
  <c r="J1809" i="3" s="1"/>
  <c r="J1806" i="3"/>
  <c r="J542" i="3"/>
  <c r="I554" i="3"/>
  <c r="H561" i="3"/>
  <c r="G561" i="3"/>
  <c r="I99" i="3"/>
  <c r="J89" i="3"/>
  <c r="H1008" i="3"/>
  <c r="H175" i="3"/>
  <c r="H174" i="3"/>
  <c r="H176" i="3"/>
  <c r="H177" i="3" s="1"/>
  <c r="J73" i="3"/>
  <c r="H235" i="3"/>
  <c r="H816" i="3"/>
  <c r="G308" i="2"/>
  <c r="H923" i="3" l="1"/>
  <c r="H1102" i="3"/>
  <c r="H1071" i="3"/>
  <c r="H178" i="3"/>
  <c r="H1953" i="3"/>
  <c r="H1169" i="3"/>
  <c r="H1403" i="3"/>
  <c r="H978" i="3"/>
  <c r="H1030" i="3"/>
  <c r="H263" i="3"/>
  <c r="H873" i="3"/>
  <c r="J1870" i="3"/>
  <c r="J1871" i="3" s="1"/>
  <c r="J1869" i="3"/>
  <c r="G236" i="3"/>
  <c r="H236" i="3"/>
  <c r="G357" i="3"/>
  <c r="H357" i="3"/>
  <c r="I79" i="3"/>
  <c r="I78" i="3" s="1"/>
  <c r="J67" i="3"/>
  <c r="H1132" i="3"/>
  <c r="H790" i="3"/>
  <c r="H207" i="3"/>
  <c r="H952" i="3"/>
  <c r="H898" i="3"/>
  <c r="I52" i="3"/>
  <c r="I51" i="3" s="1"/>
  <c r="J41" i="3"/>
  <c r="H106" i="3"/>
  <c r="G310" i="2"/>
  <c r="G899" i="3" l="1"/>
  <c r="H899" i="3"/>
  <c r="G1133" i="3"/>
  <c r="H1133" i="3"/>
  <c r="G179" i="3"/>
  <c r="H179" i="3"/>
  <c r="G953" i="3"/>
  <c r="H953" i="3"/>
  <c r="G1404" i="3"/>
  <c r="H1404" i="3"/>
  <c r="G1072" i="3"/>
  <c r="H1072" i="3"/>
  <c r="G208" i="3"/>
  <c r="H208" i="3"/>
  <c r="G264" i="3"/>
  <c r="H264" i="3"/>
  <c r="G1170" i="3"/>
  <c r="H1170" i="3"/>
  <c r="G1103" i="3"/>
  <c r="H1103" i="3"/>
  <c r="G979" i="3"/>
  <c r="H979" i="3"/>
  <c r="G791" i="3"/>
  <c r="H791" i="3"/>
  <c r="G1031" i="3"/>
  <c r="H1031" i="3"/>
  <c r="G1954" i="3"/>
  <c r="H1954" i="3"/>
  <c r="G924" i="3"/>
  <c r="H924" i="3"/>
  <c r="G312" i="2"/>
  <c r="G313" i="2"/>
  <c r="G315" i="2" s="1"/>
  <c r="G311" i="2"/>
  <c r="G314" i="2" l="1"/>
  <c r="G316" i="2" s="1"/>
  <c r="E242" i="2" l="1"/>
</calcChain>
</file>

<file path=xl/sharedStrings.xml><?xml version="1.0" encoding="utf-8"?>
<sst xmlns="http://schemas.openxmlformats.org/spreadsheetml/2006/main" count="4805" uniqueCount="761">
  <si>
    <t>2015.1</t>
  </si>
  <si>
    <t>2019.1</t>
  </si>
  <si>
    <t>www.sagut.com</t>
  </si>
  <si>
    <t>CD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</si>
  <si>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</si>
  <si>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</si>
  <si>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</si>
  <si>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</si>
  <si>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</si>
  <si>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</si>
  <si>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</si>
  <si>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</si>
  <si>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</si>
  <si>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</si>
  <si>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</si>
  <si>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</si>
  <si>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</si>
  <si>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</si>
  <si>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</si>
  <si>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</si>
  <si>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</si>
  <si>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</si>
  <si>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</si>
  <si>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</si>
  <si>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</si>
  <si>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</si>
  <si>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</si>
  <si>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</si>
  <si>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</si>
  <si>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</si>
  <si>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</si>
  <si>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</si>
  <si>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</si>
  <si>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</si>
  <si>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</si>
  <si>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</si>
  <si>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</si>
  <si>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</si>
  <si>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</si>
  <si>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</si>
  <si>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</si>
  <si>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</si>
  <si>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</si>
  <si>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</si>
  <si>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</si>
  <si>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</si>
  <si>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</si>
  <si>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INDUSTRIA LICORERA DEL CAUCA</t>
  </si>
  <si>
    <t>PRESUPUESTO</t>
  </si>
  <si>
    <t>DE OBRA</t>
  </si>
  <si>
    <t>ESTUDIO DE CONVENIENCIA Y OPORTUNIDAD PARA COMPRAS, CONTRATOS Y O.P.S INDUSTRIA LICORERA DEL CAUCA.                                                                                                                                                   ANEXO No. 1</t>
  </si>
  <si>
    <t>FECHA:</t>
  </si>
  <si>
    <t>04 DE JULIO 2019</t>
  </si>
  <si>
    <t>División / Sección:</t>
  </si>
  <si>
    <t>División Administrativa y</t>
  </si>
  <si>
    <t>Jefe División / Sección:</t>
  </si>
  <si>
    <t>Carlos Alberto Daza - Jefe División Administrativa</t>
  </si>
  <si>
    <t>Solicitante:</t>
  </si>
  <si>
    <t xml:space="preserve">División Administrativa </t>
  </si>
  <si>
    <t>ENCAB</t>
  </si>
  <si>
    <t>1. Justificación</t>
  </si>
  <si>
    <t xml:space="preserve">Se hace necesaria de manera urgente, la intervención civil de varias áreas de la empresa (Bodega De Envase 1 / Almacenamiento De Alcohol, Bodega De Tapa, Bodega De Producto Terminado 1, Cubierta  Planta Caterpillar, Garaje De Montacargas, Bodega De Envase 2, Oficinas De La División Producción, Taller Eléctrico, Bodega De Materiales Y Suministros, Bodega De Cremas, Bodega De Producto Terminado 3, Bodega Cava De Ron, Portería, Oficinas De Materiales Y Suministros, Piso De Terraza Gerencia, Comercialización Y Cartera, Bodega Envasado) que han sufrido distintos daños por el crudo invierno en los últimos meses, requieren obras de reparación y mantenimiento en aras de conservar la seguridad e integridad de las personas, materias primas y productos alojadas en dichas áreas. </t>
  </si>
  <si>
    <t>CAP</t>
  </si>
  <si>
    <t>2. Rubro Presupuestal:</t>
  </si>
  <si>
    <t>D6301 - Reparaciones locativas</t>
  </si>
  <si>
    <t>COD</t>
  </si>
  <si>
    <t>3. Eje estratégico:</t>
  </si>
  <si>
    <t>Administración de bienes</t>
  </si>
  <si>
    <t>100507</t>
  </si>
  <si>
    <t>4. Concepto de viabilidad:</t>
  </si>
  <si>
    <t>Reparación y mantenimiento de bienes</t>
  </si>
  <si>
    <t>181105</t>
  </si>
  <si>
    <t>ITEM</t>
  </si>
  <si>
    <t>DESCRIPCION</t>
  </si>
  <si>
    <t>UND</t>
  </si>
  <si>
    <t>CANT.</t>
  </si>
  <si>
    <t>VR. UNIT</t>
  </si>
  <si>
    <t>VALOR TOTAL</t>
  </si>
  <si>
    <t>150204</t>
  </si>
  <si>
    <t>100305</t>
  </si>
  <si>
    <t>BODEGA DE ENVASE 1 / ALMACENAMIENTO DE ALCOHOL</t>
  </si>
  <si>
    <t>180317</t>
  </si>
  <si>
    <t>130111</t>
  </si>
  <si>
    <t>Desmonte de cubierta en asbesto y correas existentes cemento con uso de elementos de seguridad para trabajo seguro en alturas (E.P.P.c). Incluye cargue y acarreo del material desmontado hasta una distancia no mayor de 30 metros para posterior cargue en volqueta.</t>
  </si>
  <si>
    <t>M2</t>
  </si>
  <si>
    <t>CUADRO DE CANTIDADES</t>
  </si>
  <si>
    <t>IM0112-95P</t>
  </si>
  <si>
    <t>Teja  PVC 100% virgen que cumpla con los apoyos minimos de 1.70m. Incluye suministro, transporte e instalación, con uso de elementos de seguridad para trabajo seguro en alturas (E.P.P.c). En el ambiente de almacenamiento de alcohol se debe generar un cerramiento superior sobre los tanques y evitar el uso de herramientas o equipos  eléctricos garantizando la seguridad para prevenir explosion por generacion de chispas. ver especificaciones tecnicas de la teja en el anexo 3 de este documento.</t>
  </si>
  <si>
    <t>MALLA ELECTROSOLDADA</t>
  </si>
  <si>
    <t>1,2.1</t>
  </si>
  <si>
    <t>Suministro e instalación Teja policarbonato sin traslape. Con uso de elementos de seguridad para trabajo seguro en alturas (E.P.P.c). En el ambiente de almacenamiento de alcohol se debe generar un cerramiento superior sobre los tanques y evitar el uso de herramientas o equipos  eléctricos.</t>
  </si>
  <si>
    <t>LOSA DE PISO</t>
  </si>
  <si>
    <t>IM0113-96P</t>
  </si>
  <si>
    <t>Caballete  PVC 100% virgen. incluye suministro, transporte e instalacion asi como todos los insumos y accesorios para su correcta instalación.</t>
  </si>
  <si>
    <t>200819</t>
  </si>
  <si>
    <t xml:space="preserve">Alfajía en concreto de 210 kg/cm² (3000 psi), dimensiones de 0,25x0,05m </t>
  </si>
  <si>
    <t>290208</t>
  </si>
  <si>
    <t>Canal en lámina galvanizada cal. 22 desarrollo &gt;=250 mm incluye soporte y/o anclajes, anticorrosivo y pintura esmalte para intemperie.</t>
  </si>
  <si>
    <t>240439</t>
  </si>
  <si>
    <t>Bajante para aguas lluvias en tubería PVC 6".</t>
  </si>
  <si>
    <t>240431</t>
  </si>
  <si>
    <t>Demolición de pisos en mal estado. Incluye cargue y acarreo en carreta del material demolido hasta una distancia no mayor de 30 metros para posterior cargue en volqueta.</t>
  </si>
  <si>
    <t>290109</t>
  </si>
  <si>
    <t>Polietileno calibre 6, bajo placa de contrapiso para protección contra humedad.</t>
  </si>
  <si>
    <t>290430</t>
  </si>
  <si>
    <t>Suministro e instalación de Malla electrosoldada M335 de 8mm 15x15.</t>
  </si>
  <si>
    <t>KG</t>
  </si>
  <si>
    <t>100607-117</t>
  </si>
  <si>
    <t>Losa de Piso en concreto de 280 kg/cm² (4000 psi), espesor= 0,15m.</t>
  </si>
  <si>
    <t>100112</t>
  </si>
  <si>
    <t>Endurecedor para losa en concreto tipo sikafloor 3 quarztop o similar. Incluye acabado con allanadora mecanica.</t>
  </si>
  <si>
    <t>Corte con disco diamantado y sellado de juntas de dilatacion en losas de piso, prof=4cm, incluye cordon polietileno bake-rod y sellador elastico poliuretano</t>
  </si>
  <si>
    <t>STCAP</t>
  </si>
  <si>
    <t>Guardaescoba en mortero media caña y acabado epoxico.</t>
  </si>
  <si>
    <t>Pintura Epoxi-Poliamida sobre pisos, la superficie debe estar lisa, limpia, firme, seca, sin oxido ni grasa, pisos de concreto se deben neutralizar con acido muriático al 10%, enjuagar y secar. Incluye el componente A, componente B y disolvente asi como todos los elementos de protección personal E.P.P. y equipos necesarios para una correcta instalación según especificaciones del fabricante</t>
  </si>
  <si>
    <t>Estructura para muro divisorio tipo Drywall, canal y paral de 140mm cal. 20. Incluye las tapas de las caras laterales asi como todos los elementos de protección personal (E.P.P.c), equipos y materiales necesarios para una correcta instalación.</t>
  </si>
  <si>
    <t>Muro divisorio tipo Drywall 2 caras, 1 superboard de 10mm por cada cara. Incluye las tapas de las caras laterales asi como todos los elementos de protección personal (E.P.P.c), equipos y materiales necesarios para una correcta instalación.</t>
  </si>
  <si>
    <t>100507-1</t>
  </si>
  <si>
    <t>Estuco plastico sobre muros internos, filos y dilataciones. Incluye uso de elementos de seguridad para trabajo seguro en alturas (E.P.P.c).</t>
  </si>
  <si>
    <t>IM0109-97</t>
  </si>
  <si>
    <t>Pintura Biocida sobre muros internos, filos y dilataciones. Incluye uso de elementos de seguridad para trabajo seguro en alturas (E.P.P.c).</t>
  </si>
  <si>
    <t>IM0124</t>
  </si>
  <si>
    <t>Retiro de escombros cargue manual y transporte en volqueta de 5m3. Incluye desalojo fuera de las instalaciones de la ILC y deposito de los escombros en sitio autorizado por las autoridades Municipales.</t>
  </si>
  <si>
    <t>M3</t>
  </si>
  <si>
    <t>181105-2</t>
  </si>
  <si>
    <t>Aseo general y limpieza de instalaciones</t>
  </si>
  <si>
    <t>150204-3</t>
  </si>
  <si>
    <t>100305-4</t>
  </si>
  <si>
    <t>SUBTOTAL CAP   BODEGA DE ENVASE 1 / ALMACENAMIENTO DE ALCOHOL:</t>
  </si>
  <si>
    <t>180317-5</t>
  </si>
  <si>
    <t>130111-6</t>
  </si>
  <si>
    <t>BODEGA DE TAPA</t>
  </si>
  <si>
    <t>200135-7</t>
  </si>
  <si>
    <t>IM0113-98</t>
  </si>
  <si>
    <t>Desmonte de cubierta en asbesto cemento y correas existentes con uso de elementos de seguridad para trabajo seguro en alturas (E.P.P.c). Incluye cargue y acarreo del material desmontado hasta una distancia no mayor de 30 metros para posterior cargue en volqueta.</t>
  </si>
  <si>
    <t>200819-8</t>
  </si>
  <si>
    <t>Estructura metalica en acero estructural fy=250mpa para cerchas y correas PHR C 160x60-20mm. Incluye suministro, fabricación, transporte y montaje, anclajes, platinas, anticorrosivo y pintura esmalte.</t>
  </si>
  <si>
    <t>290208-9</t>
  </si>
  <si>
    <t>240439-10</t>
  </si>
  <si>
    <t>2,3.1</t>
  </si>
  <si>
    <t>240431-11</t>
  </si>
  <si>
    <t>290115</t>
  </si>
  <si>
    <t>Bajante para aguas lluvias en tubería PVC 6"</t>
  </si>
  <si>
    <t>290109-12</t>
  </si>
  <si>
    <t>290430-13</t>
  </si>
  <si>
    <t>Polietileno calibre 6, bajo placa de contrapiso para protección contra humedad</t>
  </si>
  <si>
    <t>100607-14</t>
  </si>
  <si>
    <t>Suministro e instalación de Malla electrosoldada M335 de 8mm 15x15</t>
  </si>
  <si>
    <t>100112-15</t>
  </si>
  <si>
    <t>100507-16</t>
  </si>
  <si>
    <t>Rasqueteada, lijada y resane de muros. Incluye carteras y filos hasta una altura de 4.10m, con uso de elementos de seguridad para trabajo seguro en alturas (E.P.P.c)</t>
  </si>
  <si>
    <t>IM0109-99</t>
  </si>
  <si>
    <t>IM0125</t>
  </si>
  <si>
    <t>IM0111-100</t>
  </si>
  <si>
    <t>130111-17</t>
  </si>
  <si>
    <t>200135-18</t>
  </si>
  <si>
    <t>IM0113-101</t>
  </si>
  <si>
    <t>SUBTOTAL CAP.   BODEGA DE TAPA:</t>
  </si>
  <si>
    <t>290208-19</t>
  </si>
  <si>
    <t>290109-20</t>
  </si>
  <si>
    <t>BODEGA DE PRODUCTO TERMINADO 1</t>
  </si>
  <si>
    <t>290430-21</t>
  </si>
  <si>
    <t>100607-22</t>
  </si>
  <si>
    <t>100112-23</t>
  </si>
  <si>
    <t>3,3.1</t>
  </si>
  <si>
    <t>Caballete termo acústica PVC 100% . Incluye suministro, transporte e instalación, con uso de elementos de seguridad para trabajo seguro en alturas (E.P.P.c). asi como todos los insumos y accesorios para su correcta instalación.</t>
  </si>
  <si>
    <t>100507-24</t>
  </si>
  <si>
    <t>IM0126</t>
  </si>
  <si>
    <t>IM0109-102-104P</t>
  </si>
  <si>
    <t>100307</t>
  </si>
  <si>
    <t>222306</t>
  </si>
  <si>
    <t>100305-113</t>
  </si>
  <si>
    <t>130111-27</t>
  </si>
  <si>
    <t>SUBTOTAL CAP.   BODEGA DE PRODUCTO TERMINADO 1:</t>
  </si>
  <si>
    <t>200135-28</t>
  </si>
  <si>
    <t>IM0112-114</t>
  </si>
  <si>
    <t>CUBIERTA  PLANTA CATERPILAR</t>
  </si>
  <si>
    <t>100607-115</t>
  </si>
  <si>
    <t>Estructura metalica en acero estructural fy=250mpa para cerchas y correas C 4x2x2. Incluye suministro, fabricación, transporte y montaje, anclajes, platinas, anticorrosivo y pintura esmalte.</t>
  </si>
  <si>
    <t>100112-30</t>
  </si>
  <si>
    <t>SUBTOTAL CAP.   CUBIERTA PLANTA CATERPILAR</t>
  </si>
  <si>
    <t>GARAJE DE MONTACARGAS</t>
  </si>
  <si>
    <t>Demolición de enchapes, Incluye cargue y acarreo en carreta del material demolido hasta una distancia  no mayor de 30 metros para posterior cargue en volqueta.</t>
  </si>
  <si>
    <t>100507-31</t>
  </si>
  <si>
    <t>IM0109-106</t>
  </si>
  <si>
    <t>IM0127</t>
  </si>
  <si>
    <t>Losa de Piso en concreto de 280 kg/cm² (4000 psi), espesor= 0,10m.</t>
  </si>
  <si>
    <t>180316</t>
  </si>
  <si>
    <t>290208-32</t>
  </si>
  <si>
    <t>240433</t>
  </si>
  <si>
    <t>240416</t>
  </si>
  <si>
    <t>290115-33</t>
  </si>
  <si>
    <t>290109-34</t>
  </si>
  <si>
    <t>SUBTOTAL CAP.   GARAJE DE MONTACARGAS:</t>
  </si>
  <si>
    <t>290430-35</t>
  </si>
  <si>
    <t>290616</t>
  </si>
  <si>
    <t>BODEGA DE ENVASE 2</t>
  </si>
  <si>
    <t>100607-36</t>
  </si>
  <si>
    <t>100112-37</t>
  </si>
  <si>
    <t>6,3.1</t>
  </si>
  <si>
    <t>Teja  policarbonato . Incluye suministro, transporte e instalación, con uso de elementos de seguridad para trabajo seguro en alturas (E.P.P.c). En el ambiente de almacenamiento de alcohol se debe generar un cerramiento superior sobre los tanques y evitar el uso de herramientas o equipos  eléctricos.</t>
  </si>
  <si>
    <t>Sello de dilataciones concreto solapa con cinta adhesiva asfáltica.</t>
  </si>
  <si>
    <t>100502</t>
  </si>
  <si>
    <t>Estructura para muro de culata tipo Drywall, canal y paral de 60mm cal. 26. Incluye las tapas de las caras laterales asi como todos los elementos de protección personal (E.P.P.c) y equipos necesarios para una correcta instalación.</t>
  </si>
  <si>
    <t>100507-38</t>
  </si>
  <si>
    <t>Muro de culata tipo Drywall 1 cara, 1 board de 8mm. Incluye las tapas de las caras laterales asi como todos los elementos de protección personal (E.P.P.c), equipos y materiales necesarios para una correcta instalación.</t>
  </si>
  <si>
    <t>IM0109-107</t>
  </si>
  <si>
    <t>Rasqueteada, lijada y resane de muros internos. Incluye carteras y filos hasta una altura de 3.30m, con uso de elementos de seguridad para trabajo seguro en alturas (E.P.P.c)</t>
  </si>
  <si>
    <t>IM0128</t>
  </si>
  <si>
    <t>Estuco plastico sobre muros internos y externos, filos y dilataciones. Incluye uso de elementos de seguridad para trabajo seguro en alturas (E.P.P.c).</t>
  </si>
  <si>
    <t>181105-39</t>
  </si>
  <si>
    <t>150204-40</t>
  </si>
  <si>
    <t>Pintura Koraza plastica de alta resistencia a la interperie, sobre muros externos, filos y dilataciones. Incluye uso de elementos de seguridad para trabajo seguro en alturas (E.P.P.c).</t>
  </si>
  <si>
    <t>180404-119P</t>
  </si>
  <si>
    <t>221237</t>
  </si>
  <si>
    <t>100607-41</t>
  </si>
  <si>
    <t>100112-42</t>
  </si>
  <si>
    <t>SUBTOTAL CAP.   BODEGA DE ENVASE 2:</t>
  </si>
  <si>
    <t>OFICINAS DE LA DIVISIÓN PRODUCCIÓN</t>
  </si>
  <si>
    <t>Desmonte de cielo raso en icopor</t>
  </si>
  <si>
    <t>100507-120</t>
  </si>
  <si>
    <t>IM0109-108</t>
  </si>
  <si>
    <t>IM0129</t>
  </si>
  <si>
    <t>181105-44</t>
  </si>
  <si>
    <t>150204-45</t>
  </si>
  <si>
    <t>Cielo raso en Panel-yeso RH 13mm. Incluye estructura y uso de elementos de seguridad para trabajo seguro en alturas (E.P.P.c).</t>
  </si>
  <si>
    <t>100112-46</t>
  </si>
  <si>
    <t>Puerta para baño en aluminio entamborada batiente</t>
  </si>
  <si>
    <t>SUBTOTAL CAP.   OFICINAS DE LA DIVISIÓN PRODUCCIÓN:</t>
  </si>
  <si>
    <t>100507-122</t>
  </si>
  <si>
    <t>TALLER ELÉCTRICO</t>
  </si>
  <si>
    <t>IM0131</t>
  </si>
  <si>
    <t>290115-48</t>
  </si>
  <si>
    <t>290430-121</t>
  </si>
  <si>
    <t>180435</t>
  </si>
  <si>
    <t>240439-50</t>
  </si>
  <si>
    <t>8,3.1</t>
  </si>
  <si>
    <t>240431-51</t>
  </si>
  <si>
    <t>200134</t>
  </si>
  <si>
    <t>130111-125</t>
  </si>
  <si>
    <t>100317-123P</t>
  </si>
  <si>
    <t>220313</t>
  </si>
  <si>
    <t>SUBTOTAL CAP.   TALLER ELÉCTRICO:</t>
  </si>
  <si>
    <t>100112-52</t>
  </si>
  <si>
    <t>BODEGA DE MATERIALES Y SUMINISTROS</t>
  </si>
  <si>
    <t>9,2.1</t>
  </si>
  <si>
    <t>100507-53</t>
  </si>
  <si>
    <t>IM0109-109</t>
  </si>
  <si>
    <t>Suministro e instalación cielo falso en lamina tipo Board 1214x605x4mm, perfileria en aluminio</t>
  </si>
  <si>
    <t>IM0132</t>
  </si>
  <si>
    <t>IM0111-110</t>
  </si>
  <si>
    <t>291205</t>
  </si>
  <si>
    <t>Losa de Piso en concreto de 210 kg/cm² (3000 psi), espesor= 0,10m.</t>
  </si>
  <si>
    <t>181208</t>
  </si>
  <si>
    <t>190106-54</t>
  </si>
  <si>
    <t>290109-56</t>
  </si>
  <si>
    <t>Demolición de muretes en ladrillo, incluye repellos, acarreo interno y uso de elementos de seguridad para trabajo seguro en alturas (E.P.P.c).</t>
  </si>
  <si>
    <t>290601</t>
  </si>
  <si>
    <t>Suministro e instalación de puerta metálica lamina entamborada cal. 20 batiente, incluye marco metálico y cerradura.</t>
  </si>
  <si>
    <t>221010-126P</t>
  </si>
  <si>
    <t>100607-127</t>
  </si>
  <si>
    <t>100112-58</t>
  </si>
  <si>
    <t>SUBTOTAL CAP.   BODEGA DE MATERIALES Y SUMINISTROS:</t>
  </si>
  <si>
    <t>BODEGA DE CREMAS</t>
  </si>
  <si>
    <t>100507-59</t>
  </si>
  <si>
    <t>Remodelación de cubierta, Correas tipo PHR C 160 x 60 - 20 mm, incluye suministro e instalación anclajes, platinas, soldadura,  pintura anticorrosiva y esmalte (2 manos)</t>
  </si>
  <si>
    <t>IM0109-111</t>
  </si>
  <si>
    <t>IM0133</t>
  </si>
  <si>
    <t>10,3.1</t>
  </si>
  <si>
    <t>290115-60</t>
  </si>
  <si>
    <t>Caballete termo acústica PVC 100%. Incluye suministro, transporte e instalación, con uso de elementos de seguridad para trabajo seguro en alturas (E.P.P.c). asi como todos los insumos y accesorios para su correcta instalación.</t>
  </si>
  <si>
    <t>290601-62</t>
  </si>
  <si>
    <t>Reparación general piso con pintura de trafico</t>
  </si>
  <si>
    <t>100607-128</t>
  </si>
  <si>
    <t>limpieza externa de ventanas en altura mas de 6,0 m</t>
  </si>
  <si>
    <t>100112-64</t>
  </si>
  <si>
    <t>Repello de muros 1:2. Incluye carteras y filos hasta una altura de 4.10m, con uso de elementos de seguridad para trabajo seguro en alturas (E.P.P.c)</t>
  </si>
  <si>
    <t>Pintura acrilica para muros (3 manos). Incluye uso de elementos de seguridad para trabajo seguro en alturas (E.P.P.c).</t>
  </si>
  <si>
    <t xml:space="preserve">Suministro e instalación de ventana en aluminio perfil=50-20 y policarbonato. Incluye uso de elementos de seguridad para trabajo seguro en alturas (E.P.P.c). </t>
  </si>
  <si>
    <t>100507-65</t>
  </si>
  <si>
    <t>IM0109-112</t>
  </si>
  <si>
    <t>SUBTOTAL CAP.   BODEGA DE CREMAS:</t>
  </si>
  <si>
    <t>IM0134</t>
  </si>
  <si>
    <t>240416-66</t>
  </si>
  <si>
    <t>BODEGA DE PRODUCTO TERMINADO 3</t>
  </si>
  <si>
    <t>200114</t>
  </si>
  <si>
    <t>100607-129</t>
  </si>
  <si>
    <t>100112-68</t>
  </si>
  <si>
    <t>11,3,1</t>
  </si>
  <si>
    <t>100326</t>
  </si>
  <si>
    <t>290115-69</t>
  </si>
  <si>
    <t>290304</t>
  </si>
  <si>
    <t>SUBTOTAL CAP.   BODEGA DE PRODUCTO TERMINADO 3:</t>
  </si>
  <si>
    <t>100607-130</t>
  </si>
  <si>
    <t>100112-72</t>
  </si>
  <si>
    <t>BODEGA CAVA DE RON</t>
  </si>
  <si>
    <t>12,3.1</t>
  </si>
  <si>
    <t>100305-73-131P</t>
  </si>
  <si>
    <t>Reparación muro board 8mm 1 cara.  Incluye pintura vinilica (3 manos).</t>
  </si>
  <si>
    <t>200101</t>
  </si>
  <si>
    <t>Reparación de Cañuela Impermeabilización con  Sika 1 y Cemento</t>
  </si>
  <si>
    <t>200222</t>
  </si>
  <si>
    <t>200805</t>
  </si>
  <si>
    <t>100607-132</t>
  </si>
  <si>
    <t>100112-75</t>
  </si>
  <si>
    <t>SUBTOTAL CAP.   BODEGA CAVA DE RON:</t>
  </si>
  <si>
    <t>PORTERÍA</t>
  </si>
  <si>
    <t>Regateada y resane sobre muros para tubería de ½" y 1".</t>
  </si>
  <si>
    <t>Rasqueteada, lijada y resane de muros internos. Incluye carteras y filos hasta una altura de 4,10m, con uso de elementos de seguridad para trabajo seguro en alturas (E.P.P.c)</t>
  </si>
  <si>
    <t>100305-76</t>
  </si>
  <si>
    <t>Pintura vinilica para muros (3 manos) hasta una altura de 4,10m. Incluye uso de elementos de seguridad para trabajo seguro en alturas (E.P.P.c).</t>
  </si>
  <si>
    <t>180317-77</t>
  </si>
  <si>
    <t>130111-78</t>
  </si>
  <si>
    <t>200134-79</t>
  </si>
  <si>
    <t>200225-133P</t>
  </si>
  <si>
    <t>SUBTOTAL CAP.   PORTERÍA:</t>
  </si>
  <si>
    <t>200813</t>
  </si>
  <si>
    <t>100607-134</t>
  </si>
  <si>
    <t>OFICINAS DE MATERIALES Y SUMINISTROS</t>
  </si>
  <si>
    <t>100112-82</t>
  </si>
  <si>
    <t>Demolición de tableta en piso. Incluye cargue y acarreo en carreta del material demolido hasta una distancia no mayor de 30 metros para posterior cargue en volqueta.</t>
  </si>
  <si>
    <t>Repello, alistado de piso mortero 1:3 espesor=4cm</t>
  </si>
  <si>
    <t>Suministro e instalación de piso en cerámica trafico 4.</t>
  </si>
  <si>
    <t>290115-83</t>
  </si>
  <si>
    <t>290109-84</t>
  </si>
  <si>
    <t>290430-85</t>
  </si>
  <si>
    <t>SUBTOTAL CAP.   OFICINAS DE MATERIALES Y SUMINISTROS:</t>
  </si>
  <si>
    <t>290304-86</t>
  </si>
  <si>
    <t>290115-87</t>
  </si>
  <si>
    <t>PISO DE TERRAZA GERENCIA</t>
  </si>
  <si>
    <t>290106</t>
  </si>
  <si>
    <t>290307</t>
  </si>
  <si>
    <t>180435-88</t>
  </si>
  <si>
    <t>100607-135</t>
  </si>
  <si>
    <t>Suministro e instalación de Malla electrosoldada M188 de 6mm 15x15</t>
  </si>
  <si>
    <t>100112-90</t>
  </si>
  <si>
    <t>Suministro e instalación de enchape de pisos en cerámica imitación granito, instalación con junta perdida incluye guarda escoba</t>
  </si>
  <si>
    <t>Guarda escoba ceramico 7x30cm</t>
  </si>
  <si>
    <t>SUBTOTAL CAP. 15  PISO DE TERRAZA GERENCIA:</t>
  </si>
  <si>
    <t>080809</t>
  </si>
  <si>
    <t>COMERCIALIZACIÓN Y CARTERA</t>
  </si>
  <si>
    <t>Rasqueteada, lijada y resane de muros. Incluye carteras y filos, con uso de elementos de seguridad para trabajo seguro en alturas (E.P.P.c)</t>
  </si>
  <si>
    <t>NCAP</t>
  </si>
  <si>
    <t>COSTINDOC</t>
  </si>
  <si>
    <t>ADMOC</t>
  </si>
  <si>
    <t>Pintura vinilica para muros (3 manos). Incluye uso de elementos de seguridad para trabajo seguro en alturas (E.P.P.c).</t>
  </si>
  <si>
    <t>IMPROC</t>
  </si>
  <si>
    <t>Rasqueteada, lijada y resane de cielos rasos. Incluye con uso de elementos de seguridad para trabajo seguro en alturas (E.P.P.c)</t>
  </si>
  <si>
    <t>TTLPPTO</t>
  </si>
  <si>
    <t>Estuco relleno plástico de cielo rasos. Incluye uso de elementos de seguridad para trabajo seguro en alturas (E.P.P.c).</t>
  </si>
  <si>
    <t>SUBTTLF</t>
  </si>
  <si>
    <t>Pintura vinílica de cielo rasos. Incluye uso de elementos de seguridad para trabajo seguro en alturas (E.P.P.c).</t>
  </si>
  <si>
    <t>IVAMANT</t>
  </si>
  <si>
    <t>TTLPPTOF</t>
  </si>
  <si>
    <t>SUBTOTAL CAP. 16  COMERCIALIZACIÓN Y CARTERA:</t>
  </si>
  <si>
    <t>BODEGA ENVASADO</t>
  </si>
  <si>
    <t>Demolicion de piso de en mal estado</t>
  </si>
  <si>
    <t>excavacion  altura promedio entre  0,30 y 0,5 cm</t>
  </si>
  <si>
    <t>Relleno y compactacion de material  roca muerta esp variable: ,30 y 50cm, incluye transporte</t>
  </si>
  <si>
    <t>ML</t>
  </si>
  <si>
    <t xml:space="preserve">Demolicion de muro </t>
  </si>
  <si>
    <t>ADM</t>
  </si>
  <si>
    <t>Demolicion de escalera existente</t>
  </si>
  <si>
    <t xml:space="preserve">construccion de escalera </t>
  </si>
  <si>
    <t>INTERV</t>
  </si>
  <si>
    <t>Acero de refuerzo escalerA</t>
  </si>
  <si>
    <t xml:space="preserve">instalacion de lamparas ref: </t>
  </si>
  <si>
    <t>Recubrimiento para proteccion  de viga de cimentacion existente concreto de 22mpa</t>
  </si>
  <si>
    <t>VRLTR</t>
  </si>
  <si>
    <t>SUBTOTAL CAP.   BODEGA  DE ENVASADO:</t>
  </si>
  <si>
    <t>TOTAL COSTOS DIRECTOS</t>
  </si>
  <si>
    <t>COSTOS INDIRECTOS</t>
  </si>
  <si>
    <t>VALOR COSTOS DIRECTOS</t>
  </si>
  <si>
    <t>ADMINISTRACION</t>
  </si>
  <si>
    <t>IMPREVISTOS</t>
  </si>
  <si>
    <t>UTILIDAD</t>
  </si>
  <si>
    <t>TOTAL AIU</t>
  </si>
  <si>
    <t>IVA SOBRE LA UTILIDAD</t>
  </si>
  <si>
    <t>VALOR TOTAL PRESUPUESTO DE MANTENIMIENTO Y REPARACIONES LOCATIVAS</t>
  </si>
  <si>
    <t>IVA</t>
  </si>
  <si>
    <t>PLAZO DE ENTREGA:              (DIAS CALENDARIO)</t>
  </si>
  <si>
    <t>Aplicación SAGUT
Cel. 310 824 6976</t>
  </si>
  <si>
    <t>Vr. Presup.</t>
  </si>
  <si>
    <t>calima</t>
  </si>
  <si>
    <t>MODIF</t>
  </si>
  <si>
    <t>ANALISIS  DE  PRECIOS  UNITARIOS</t>
  </si>
  <si>
    <t>ITEM ME0201</t>
  </si>
  <si>
    <t>MORTERO 1:3</t>
  </si>
  <si>
    <t>Unidad: M3</t>
  </si>
  <si>
    <t>CANT. TOTAL</t>
  </si>
  <si>
    <t>VR. TOTAL</t>
  </si>
  <si>
    <t>ITEM:   BASICO</t>
  </si>
  <si>
    <t>CODIGO</t>
  </si>
  <si>
    <t>DESP.%</t>
  </si>
  <si>
    <t>PRECIO UNIT</t>
  </si>
  <si>
    <t>G1</t>
  </si>
  <si>
    <t>MATERIALES</t>
  </si>
  <si>
    <t>OTROS MATERIALES</t>
  </si>
  <si>
    <t>AGUA</t>
  </si>
  <si>
    <t>LTS</t>
  </si>
  <si>
    <t>AGREGADOS</t>
  </si>
  <si>
    <t>ARENA MEDIANA</t>
  </si>
  <si>
    <t>CEMENTOS</t>
  </si>
  <si>
    <t>CEMENTO GRIS</t>
  </si>
  <si>
    <t>KLS</t>
  </si>
  <si>
    <t>STG1</t>
  </si>
  <si>
    <t>SUBTOTAL MATERIALES</t>
  </si>
  <si>
    <t>G2</t>
  </si>
  <si>
    <t>MANO DE OBRA</t>
  </si>
  <si>
    <t>M.O. ALBANILERIA 2 AYUDANTE</t>
  </si>
  <si>
    <t>HC</t>
  </si>
  <si>
    <t>STG2</t>
  </si>
  <si>
    <t>SUBTOTAL MANO DE OBRA</t>
  </si>
  <si>
    <t>G3</t>
  </si>
  <si>
    <t>EQUIPO</t>
  </si>
  <si>
    <t>HERRAMIENTA MENOR</t>
  </si>
  <si>
    <t>GLB</t>
  </si>
  <si>
    <t>STG3</t>
  </si>
  <si>
    <t>SUBTOTAL EQUIPO</t>
  </si>
  <si>
    <t>G4</t>
  </si>
  <si>
    <t>OTROS</t>
  </si>
  <si>
    <t>STG4</t>
  </si>
  <si>
    <t>SUBTOTAL OTROS</t>
  </si>
  <si>
    <t>C.D.</t>
  </si>
  <si>
    <t>COSTO DIRECTO</t>
  </si>
  <si>
    <t>ITEM ME0203</t>
  </si>
  <si>
    <t>MORTERO 1:2</t>
  </si>
  <si>
    <t>ITEM:  BASICO</t>
  </si>
  <si>
    <t>ITEM ME0105</t>
  </si>
  <si>
    <t>MEZCLA CONCRETO 1:2:3 3100 PSI - 22,0 Mpa</t>
  </si>
  <si>
    <t>ARENA GRUESA</t>
  </si>
  <si>
    <t>GRAVA TRITURADA .3/4</t>
  </si>
  <si>
    <t>ADITIVOS</t>
  </si>
  <si>
    <t>GASOLINA CORRIENTE</t>
  </si>
  <si>
    <t>GLN</t>
  </si>
  <si>
    <t>ACEITE MOTOR 4 TIEMPOS</t>
  </si>
  <si>
    <t>MEZCLAD0RA DE 9 PIES CUBICOS</t>
  </si>
  <si>
    <t>DIA</t>
  </si>
  <si>
    <t>ITEM 100507</t>
  </si>
  <si>
    <t>Desmonte de cubierta en asbesto cemento  y correas, con uso de elementos de seguridad para trabajo seguro en alturas (E.P.P.c). Incluye cargue y acarreo del material desmontado hasta una distancia no mayor de 30 metros para posterior cargue en volqueta.</t>
  </si>
  <si>
    <t>UNIDAD:   M2</t>
  </si>
  <si>
    <t>ITEM: 1.1</t>
  </si>
  <si>
    <t>M.O. ALBANILERIA 2 AYUDANTE-1 OFI</t>
  </si>
  <si>
    <t>ANDAMIO METALICO TUBULAR</t>
  </si>
  <si>
    <t>U/D</t>
  </si>
  <si>
    <t>TABLONES DE 3 MTS</t>
  </si>
  <si>
    <t>EM_AIU</t>
  </si>
  <si>
    <t>IMP</t>
  </si>
  <si>
    <t>UTL</t>
  </si>
  <si>
    <t>STAIU</t>
  </si>
  <si>
    <t>TOTAL COSTOS INDIRECTOS</t>
  </si>
  <si>
    <t>TTL</t>
  </si>
  <si>
    <t>VALOR TOTAL ITEM</t>
  </si>
  <si>
    <t>ITEM IM0109-92P</t>
  </si>
  <si>
    <t>correas PHR C 160x60-20mm. Incluye suministro, transporte, montaje, anclajes, platinas, anticorrosivo, pintura esmalte.</t>
  </si>
  <si>
    <t>Unidad:   KG</t>
  </si>
  <si>
    <t>ITEM: 1.2</t>
  </si>
  <si>
    <t>CARP. METALICA</t>
  </si>
  <si>
    <t>SOLDADURA 6011X1/8"</t>
  </si>
  <si>
    <t>PINTURAS</t>
  </si>
  <si>
    <t>ANTICORROSIVO PHLC</t>
  </si>
  <si>
    <t>ESMALTE PINTUCOAT COMPONENTE A</t>
  </si>
  <si>
    <t>HIERROS</t>
  </si>
  <si>
    <t>HIERRO DE 60000 PSI MPA</t>
  </si>
  <si>
    <t>ACERO ESTRUCT. ASTM A-36 PHRC 160X60-20MM</t>
  </si>
  <si>
    <t>M.O. ALBANILERIA 3 AYUDANTE</t>
  </si>
  <si>
    <t>M.O. METALISTERIA 1 AYUDANTE-1 OFI</t>
  </si>
  <si>
    <t>M.O. PINTURA 1 AYUDANTE-1 OFI</t>
  </si>
  <si>
    <t>SOLDADOR ELECTRICO</t>
  </si>
  <si>
    <t>PLUMA GRUA 5OO KILOS</t>
  </si>
  <si>
    <t>EQUIPO SANDBLASTING-GRANALLADORA ARENA</t>
  </si>
  <si>
    <t>HRS</t>
  </si>
  <si>
    <t>%</t>
  </si>
  <si>
    <t>OXICORTE (OXIGENO-ACETILNO)</t>
  </si>
  <si>
    <t>platina 4" esp 3/16 . Incluye suministro, transporte y montaje, anclajes, platinas, anticorrosivo y pintura esmalte.</t>
  </si>
  <si>
    <t>ITEM IM0110-93P</t>
  </si>
  <si>
    <t>CUBIERTA</t>
  </si>
  <si>
    <t>PLATINA 4" ESP 3/16 L 6M</t>
  </si>
  <si>
    <t>ITEM IM0111-94P</t>
  </si>
  <si>
    <t>MADERAS</t>
  </si>
  <si>
    <t>Teja  PVC 100% virgen que cumpla con los apoyos minimos de 1.70m. Incluye suministro, transporte e instalación, con uso de elementos de seguridad para trabajo seguro en alturas (E.P.P.c). En el ambiente de almacenamiento de alcohol se debe generar un cerramiento superior sobre los tanques y evitar el uso de herramientas o equipos  eléctricos eléctricos garantizando la seguridad para prevenir explosion por generacion de chispas. ver especificaciones tecnicas de la teja en el anexo 3 de este documento.</t>
  </si>
  <si>
    <t>VARIOS</t>
  </si>
  <si>
    <t>ITEM: 1.3</t>
  </si>
  <si>
    <t>ME0105</t>
  </si>
  <si>
    <t>BASICO</t>
  </si>
  <si>
    <t>TORN. AUTOPERFORANTE 1/4" X3"  + ARANDELA 25MM PERFIL P 100</t>
  </si>
  <si>
    <t>TEJA PVC 100% VIRGEN  COLOR BANCA 1,07 X 11,80</t>
  </si>
  <si>
    <t>PLASTICO TRANSPARENTE #2</t>
  </si>
  <si>
    <t>M.O. ALBANILERIA 1 AYUDANTE-1 OFI</t>
  </si>
  <si>
    <t>CRUCETA ANDAMIO</t>
  </si>
  <si>
    <t>ITEM 181105</t>
  </si>
  <si>
    <t>Teja  policarbonato  que cumpla con 1,70 de separacion minima entre correas. Incluye suministro, transporte e instalación, con uso de elementos de seguridad para trabajo seguro en alturas (E.P.P.c). En el ambiente de almacenamiento de alcohol se debe generar un cerramiento superior sobre los tanques y evitar el uso de herramientas o equipos  eléctricos.</t>
  </si>
  <si>
    <t>TORN. AUTOPERFORANTE + CAPUCHON</t>
  </si>
  <si>
    <t>TEJA POLICARBONATO 1,07 X 11,80</t>
  </si>
  <si>
    <t>ITEM 150204</t>
  </si>
  <si>
    <t>Unidad:   M</t>
  </si>
  <si>
    <t>ITEM: 1.4</t>
  </si>
  <si>
    <t>TUB. ALCANTARILLADO</t>
  </si>
  <si>
    <t>CABALLETE PVC 100% VIRGEN COLOR BLANCO L 1,07 MM</t>
  </si>
  <si>
    <t>ITEM 100305</t>
  </si>
  <si>
    <t>UNIDAD:   M</t>
  </si>
  <si>
    <t>ITEM: 1.5</t>
  </si>
  <si>
    <t>ALAMBRE NEGRO # 18</t>
  </si>
  <si>
    <t>LISTON 2 x2x3M.</t>
  </si>
  <si>
    <t xml:space="preserve">TABLA 1x10x3M </t>
  </si>
  <si>
    <t>HIERRO DE 60000 PSI 420 MPA</t>
  </si>
  <si>
    <t>DILATAC.MADERA</t>
  </si>
  <si>
    <t>MEZCLA CONCRETO 1:2:3   3100 PSI 210 MPa</t>
  </si>
  <si>
    <t>ITEM 180317</t>
  </si>
  <si>
    <t>ITEM: 1.6</t>
  </si>
  <si>
    <t>LAM.GALVANIZADA C.22 DE 100x200CM</t>
  </si>
  <si>
    <t>SOLDADURA ESTANO</t>
  </si>
  <si>
    <t>LBS</t>
  </si>
  <si>
    <t xml:space="preserve">PLATINA 1x1/8x6MTS </t>
  </si>
  <si>
    <t>M.O. CARP.TALLER 1 AYUDANTE-1 OFI</t>
  </si>
  <si>
    <t>TIJERAS O DIAGONALES CORTAS O LARGAS</t>
  </si>
  <si>
    <t>ITEM 130111</t>
  </si>
  <si>
    <t>ITEM: 1.7</t>
  </si>
  <si>
    <t xml:space="preserve">SOLDADURA PVC 1/ 2 GLN </t>
  </si>
  <si>
    <t>TUB PVC SANIT LIVIANA  6" ALCANT HERMETICO, INCLUYE ACCESORIOS</t>
  </si>
  <si>
    <t xml:space="preserve">LIMPIADOR PVC 760-G 1/4 GL </t>
  </si>
  <si>
    <t>M.O. HIDROSANIT. 2 AYUDANTE - 1 OFIC.</t>
  </si>
  <si>
    <t>ITEM 200135</t>
  </si>
  <si>
    <t>ITEM: 1.8</t>
  </si>
  <si>
    <t>M.O. ALBANILERIA 1 AYUDANTE</t>
  </si>
  <si>
    <t>COMPRESOR DE UN MARTILLO</t>
  </si>
  <si>
    <t>ITEM IM0112-95P</t>
  </si>
  <si>
    <t>ITEM: 1.9</t>
  </si>
  <si>
    <t>POLIETILENO CAL. 6 ROLLO L=70M A=7.0MT</t>
  </si>
  <si>
    <t>ITEM IM0113-96P</t>
  </si>
  <si>
    <t>UNIDAD:   KG</t>
  </si>
  <si>
    <t>ITEM 200819</t>
  </si>
  <si>
    <t>ITEM: 1.11</t>
  </si>
  <si>
    <t>ME0203</t>
  </si>
  <si>
    <t>ACEITE QUEMADO</t>
  </si>
  <si>
    <t>ANTISOL ROJO</t>
  </si>
  <si>
    <t>REGLA VIBRATORIA DE 4MTS</t>
  </si>
  <si>
    <t>FORMALETA MET.PAVIMENTO 0.15X0.20X3MTS</t>
  </si>
  <si>
    <t>ITEM 290208</t>
  </si>
  <si>
    <t>ITEM: 1.12</t>
  </si>
  <si>
    <t>ENDURECED0R</t>
  </si>
  <si>
    <t>SIKAFLOOR-3 QUARTZ TOP COL</t>
  </si>
  <si>
    <t>ALLANADORA MECANICA 5HP HELICOPTERO</t>
  </si>
  <si>
    <t>ITEM 240439</t>
  </si>
  <si>
    <t>ITEM: 1.13</t>
  </si>
  <si>
    <t>BAKE-ROD ESPUMA DE POLIETILENO</t>
  </si>
  <si>
    <t>SELLO POLIURETANO</t>
  </si>
  <si>
    <t>CORTADORA DE PAVIMENTO DE 4 A 7 CM</t>
  </si>
  <si>
    <t>ITEM: 1.14</t>
  </si>
  <si>
    <t>ITEM 240431</t>
  </si>
  <si>
    <t>MORTERO   1:2</t>
  </si>
  <si>
    <t>BOCEL MADERA .1/2x.1/2x3M</t>
  </si>
  <si>
    <t>PUNTILLA 2 SC 275 UND/LB</t>
  </si>
  <si>
    <t>CATALIZADOR PINTUCOAT PRESENTACION 1/8 COMPONENTE B</t>
  </si>
  <si>
    <t>DILATAC.PVC TIRA DE 3MTS</t>
  </si>
  <si>
    <t>PULIDORA CON PIEDRA O DISCO</t>
  </si>
  <si>
    <t>ITEM 290109</t>
  </si>
  <si>
    <t>ITEM: 1.15</t>
  </si>
  <si>
    <t>AJUSTADOR 121.135 PINTUCO DISOLVENTE</t>
  </si>
  <si>
    <t>ITEM 290430</t>
  </si>
  <si>
    <t>ITEM: 1.16</t>
  </si>
  <si>
    <t>CHAZO PLASTICO 1/4</t>
  </si>
  <si>
    <t>PERFIL PARAL 140 2.44M C20 L=2.44M A=140MM LAMINA GALVANI</t>
  </si>
  <si>
    <t>PERFIL CANAL 140 2.44M C20 L=2.44M A=140MM LAMINA GALVANI</t>
  </si>
  <si>
    <t>TORN P/LAM 1.1/2x 8</t>
  </si>
  <si>
    <t>TORN PAMPH 1 x 8 PAM PHILLIPS</t>
  </si>
  <si>
    <t>SUBCONTRATO CARPINTERIA PANELERIA</t>
  </si>
  <si>
    <t>ITEM 100607-117</t>
  </si>
  <si>
    <t>ITEM: 1.17</t>
  </si>
  <si>
    <t>PLACA SUPERBOARD 10MM 2440x1220</t>
  </si>
  <si>
    <t>CINTA QUICK TAPE 75MTS FIBRA DE VIDRIO</t>
  </si>
  <si>
    <t>RLL</t>
  </si>
  <si>
    <t>MASILLA PLASTICA INTERIORES</t>
  </si>
  <si>
    <t>CUﾑ</t>
  </si>
  <si>
    <t>TRANSPORTE</t>
  </si>
  <si>
    <t>MASILLA JUNTA INVIS.BOARD JUNTA INVISIBLE ETERCOAT</t>
  </si>
  <si>
    <t>CUN</t>
  </si>
  <si>
    <t>ITEM 100112</t>
  </si>
  <si>
    <t>ITEM: 1.18</t>
  </si>
  <si>
    <t>ESTUCO PLASTICO</t>
  </si>
  <si>
    <t>M.O. PINTURA 1 OFI</t>
  </si>
  <si>
    <t>ITEM 100507-1</t>
  </si>
  <si>
    <t>ITEM: 1.19</t>
  </si>
  <si>
    <t>LIJA 400 AGUA</t>
  </si>
  <si>
    <t>PLI</t>
  </si>
  <si>
    <t>THINER DISOLVENTE</t>
  </si>
  <si>
    <t>ESMALTE SINTETICO MATE</t>
  </si>
  <si>
    <t>GLS</t>
  </si>
  <si>
    <t>ITEM IM0109-97</t>
  </si>
  <si>
    <t>UNIDAD:   M3</t>
  </si>
  <si>
    <t>ITEM: 1.20</t>
  </si>
  <si>
    <t>VOLQUETA 5 M3</t>
  </si>
  <si>
    <t>VJE</t>
  </si>
  <si>
    <t>PERMISO BOTE CERTIFICADO</t>
  </si>
  <si>
    <t>ITEM IM0124</t>
  </si>
  <si>
    <t>ITEM: 1.21</t>
  </si>
  <si>
    <t>RELLENO  ROCAMUERTA  COMPACT-SALTARIN+ACAR</t>
  </si>
  <si>
    <t>ROCA MUERTA (SIN TRANSPORTE), COMPACTACION &gt; 0 = AL 95%</t>
  </si>
  <si>
    <t>VIBROCOMPACTADOR SALTARIN</t>
  </si>
  <si>
    <t>VOLQUETA TRANSPORTE MAT.PETREOS 33KMS</t>
  </si>
  <si>
    <t>ITEM 150204-3</t>
  </si>
  <si>
    <t xml:space="preserve">DEMOL.ESCALERA </t>
  </si>
  <si>
    <t>Unidad: M2</t>
  </si>
  <si>
    <t>COMPRESOR DE DOS MARTILLOS</t>
  </si>
  <si>
    <t>EXCAVACION EN CONGLOMERADO</t>
  </si>
  <si>
    <t>ITEM 100305-4</t>
  </si>
  <si>
    <t>ESCALERA  CONCRETO 3000  PSI</t>
  </si>
  <si>
    <t>ITEM 180317-5</t>
  </si>
  <si>
    <t>CUARTON 2"x4"x3M</t>
  </si>
  <si>
    <t>GUADUA [TACO] 2.50-3M</t>
  </si>
  <si>
    <t>PUNTILLA 2 CC</t>
  </si>
  <si>
    <t>M.O. ALBANILERIA 3 AYUDANTE-1 OFI</t>
  </si>
  <si>
    <t>VIBRADOR ELECTRICO</t>
  </si>
  <si>
    <t>ACERO  REFUERZO FLEJADO 60000 PSI 420Mpa PARA ESCALERA REFORZADA, NO INCLUYE REFUERZO</t>
  </si>
  <si>
    <t>Unidad: KLS</t>
  </si>
  <si>
    <t>ITEM 1,26</t>
  </si>
  <si>
    <t>ITEM 130111-6</t>
  </si>
  <si>
    <t>SEGUETA SIN MARCO</t>
  </si>
  <si>
    <t>Excavacion en material comun seco a mano prof, o a 2m, incluye a carreo hasta el lugar donde se hara su posterior cargue y retiro en volqueta</t>
  </si>
  <si>
    <t>ITEM: 1,27</t>
  </si>
  <si>
    <t>ITEM 200135-7</t>
  </si>
  <si>
    <t>Relleno y compactacion de material  roca muerta esp variable: ,30 y 50cm  incluye transporte</t>
  </si>
  <si>
    <t>ITEM:1,28</t>
  </si>
  <si>
    <t xml:space="preserve">roca muerta </t>
  </si>
  <si>
    <t>M.O.  1 AYUDANTE</t>
  </si>
  <si>
    <t>M.O. -1 OFICIAL</t>
  </si>
  <si>
    <t>ITEM IM0113-98</t>
  </si>
  <si>
    <t>VIBROCOMPACTADOR TIPO SALTARIN</t>
  </si>
  <si>
    <t>M3-KM</t>
  </si>
  <si>
    <t>ITEM 1,29</t>
  </si>
  <si>
    <t>CINTA ADEHESIVA -SELLOS A</t>
  </si>
  <si>
    <t>ARR</t>
  </si>
  <si>
    <t>ITEM 200819-8</t>
  </si>
  <si>
    <t xml:space="preserve">KORAZA PLASTICA LISA </t>
  </si>
  <si>
    <t>ITEM 290208-9</t>
  </si>
  <si>
    <t>ITEM 240439-10</t>
  </si>
  <si>
    <t>ALAMBRE GALVANIZADO # 10</t>
  </si>
  <si>
    <t>CANAL 40 GUIA L.GALV 3.05M</t>
  </si>
  <si>
    <t>ANGULO 29x29x2440MM C.26</t>
  </si>
  <si>
    <t>TORN PANEL 6 x 1</t>
  </si>
  <si>
    <t>VINILO TIPO 1</t>
  </si>
  <si>
    <t>PERFIL D OMEGA 60 244-C26</t>
  </si>
  <si>
    <t>PUNTILLA 1.1/2 AC</t>
  </si>
  <si>
    <t>PLACA YESO 12.7M-GYPLAC RH</t>
  </si>
  <si>
    <t>CINTA SELLO 2"(PANEL-YES</t>
  </si>
  <si>
    <t>ROL</t>
  </si>
  <si>
    <t>PASTA MASTIQUE(PANEL-YESO)</t>
  </si>
  <si>
    <t>CHAZO EXPANDIBLE 3/8"</t>
  </si>
  <si>
    <t>MANO OBRA PANELERIA 1 OFICIAL-1AYUDANTE</t>
  </si>
  <si>
    <t>ITEM 240431-11</t>
  </si>
  <si>
    <t>UNIDAD:   UND</t>
  </si>
  <si>
    <t>TORN.PAMPHILLIPS 1/2" #8</t>
  </si>
  <si>
    <t>UNION 8CMX1/8"</t>
  </si>
  <si>
    <t xml:space="preserve">PERF."U" 1.1/2"*3/4"X6 AL </t>
  </si>
  <si>
    <t>PERFIL A/T/L 3"x1.1/2x6 SP</t>
  </si>
  <si>
    <t>PERFIL A/T/L 3"x1" x6 SP</t>
  </si>
  <si>
    <t xml:space="preserve">TENS/VAR 3/8" C.R TUERC.AL </t>
  </si>
  <si>
    <t>M.O. CARP.ALUMINIO 1 AYUDANTE-1 OFI</t>
  </si>
  <si>
    <t>ITEM 290115</t>
  </si>
  <si>
    <t>YESO ANCLA SACO 25 KLS</t>
  </si>
  <si>
    <t>BTO</t>
  </si>
  <si>
    <t>PROCOPIL PEGANTE</t>
  </si>
  <si>
    <t>ITEM 290109-12</t>
  </si>
  <si>
    <t>ANGULO ,7/8 x 7/ 8</t>
  </si>
  <si>
    <t>TEE ALUM. ,7/8" X ,3/4"</t>
  </si>
  <si>
    <t>ESTUCO SEMIPLASTICO(LISTO) BULTO 25K BLANCO-COLOR</t>
  </si>
  <si>
    <t>PLACA BOARD 4MM</t>
  </si>
  <si>
    <t>VINILO ACRILTEX TIPO 2</t>
  </si>
  <si>
    <t>REMACHE POP 4-2 1/4"X1/8</t>
  </si>
  <si>
    <t>ALAMBRE GALVANIZADO # 18</t>
  </si>
  <si>
    <t>M.O. ALB. ACABADOS 1 AYUDANTE-1 OFI</t>
  </si>
  <si>
    <t>ITEM 290430-13</t>
  </si>
  <si>
    <t>ITEM 1,34</t>
  </si>
  <si>
    <t>ITEM 100607-14</t>
  </si>
  <si>
    <t>LIJA 320 AGUA</t>
  </si>
  <si>
    <t>SOLDADURA 6011 X 1/8"</t>
  </si>
  <si>
    <t>LAM.COLL-ROLLED C.20 DE 122X244</t>
  </si>
  <si>
    <t>ANTICORROSIVO PHCL</t>
  </si>
  <si>
    <t>ANGULO 11/2 x 1/ 8 TIRA DE 6 METROS</t>
  </si>
  <si>
    <t>RODAMIENTO NYLON VC-50-20 CON BALINERA-VENTANERIA</t>
  </si>
  <si>
    <t>CARRILERA RODAMIENTO</t>
  </si>
  <si>
    <t>ITEM 100112-15</t>
  </si>
  <si>
    <t>ITEM 1,37</t>
  </si>
  <si>
    <t>DISOLVENTE TIPO TRAFICO</t>
  </si>
  <si>
    <t>PINTURA DEMARCACION</t>
  </si>
  <si>
    <t>SUBTOTAL  MANO DE OBRA</t>
  </si>
  <si>
    <t>SUBTOTAL TRANSPORTE</t>
  </si>
  <si>
    <t>ITEM 100507-16</t>
  </si>
  <si>
    <t>DETERGENTE GRASAS SILVATOL</t>
  </si>
  <si>
    <t>EQUIPO HIDROLAVADO 2000-5000 PSI</t>
  </si>
  <si>
    <t>ITEM IM0109-99</t>
  </si>
  <si>
    <t>ITEM IM0125</t>
  </si>
  <si>
    <t xml:space="preserve">RODILLO FELPA  </t>
  </si>
  <si>
    <t>CINTA ENMASCARAR</t>
  </si>
  <si>
    <t>BROCHA CERDA MONA 4</t>
  </si>
  <si>
    <t>PINTURA ACRILTEX USO EXTERIOR</t>
  </si>
  <si>
    <t>ITEM IM0111-100</t>
  </si>
  <si>
    <t>Unidad:   UND</t>
  </si>
  <si>
    <t>ITEM 1,42</t>
  </si>
  <si>
    <t>LAMINA POLICARBONATO 10MM</t>
  </si>
  <si>
    <t>SILICONA TRANSPARENT.11 OZ</t>
  </si>
  <si>
    <t>ITEM 130111-17</t>
  </si>
  <si>
    <t>CIERRE 1/2 LUNA VENTANERIA</t>
  </si>
  <si>
    <t>VENTANA ALUMINIO MOD=50-20 PERFILERIA</t>
  </si>
  <si>
    <t>GUIA PLASTICA VC-50-20 TIRA 6M</t>
  </si>
  <si>
    <t>SUBCONTRATO CARPINTERIA ALUMINIO</t>
  </si>
  <si>
    <t>ITEM 1,43</t>
  </si>
  <si>
    <t>ITEM 200135-18</t>
  </si>
  <si>
    <t>PLACA SUPERBOARD 8MM DIVISIONES</t>
  </si>
  <si>
    <t>ITEM 1,44</t>
  </si>
  <si>
    <t>ITEM IM0113-101</t>
  </si>
  <si>
    <t>MORTERO SIKATOP SEAL 107</t>
  </si>
  <si>
    <t>ITEM 1,45</t>
  </si>
  <si>
    <t>ITEM 290208-19</t>
  </si>
  <si>
    <t>ITEM 1,47</t>
  </si>
  <si>
    <t>ITEM 290109-20</t>
  </si>
  <si>
    <t>ITEM. 1,48</t>
  </si>
  <si>
    <t xml:space="preserve">BROCHA CERDA MONA 4  </t>
  </si>
  <si>
    <t>ITEM 290430-21</t>
  </si>
  <si>
    <t>ITEM 1,49</t>
  </si>
  <si>
    <t>ITEM 100607-22</t>
  </si>
  <si>
    <t>ITEM, 1,50</t>
  </si>
  <si>
    <t>MORTERO   1:3</t>
  </si>
  <si>
    <t>ITEM 100112-23</t>
  </si>
  <si>
    <t>WAIPE</t>
  </si>
  <si>
    <t>PEGANTE CERAMICA PEGACOR-ALFALISTO</t>
  </si>
  <si>
    <t>EMBOQUILLADOR</t>
  </si>
  <si>
    <t>CERAMICA 33.8-34 TRAF.4 BLANCO-COLOR</t>
  </si>
  <si>
    <t>ITEM 100507-24</t>
  </si>
  <si>
    <t>ITEM 1,53</t>
  </si>
  <si>
    <t>ITEM IM0109-102-104P</t>
  </si>
  <si>
    <t>ITEM 1,54</t>
  </si>
  <si>
    <t>ITEM 130111-27</t>
  </si>
  <si>
    <t>Losa de Piso en concreto de 3100 kg/cm² (22 MPA), espesor= 0,10m.</t>
  </si>
  <si>
    <t>ITEM 1,55</t>
  </si>
  <si>
    <t>ITEM 200135-28</t>
  </si>
  <si>
    <t>ITEM 1,56</t>
  </si>
  <si>
    <t>ITEM IM0112-114</t>
  </si>
  <si>
    <t>CERAMICA 30.6x30.6 TRAF.3</t>
  </si>
  <si>
    <t>ITEM IM0113-103</t>
  </si>
  <si>
    <t>ITEM 1,57</t>
  </si>
  <si>
    <t>ALFALIST0</t>
  </si>
  <si>
    <t>ALFACRIL</t>
  </si>
  <si>
    <t>PORCELANATO 30.0-32.5CM MATE - BRILLANTE</t>
  </si>
  <si>
    <t>ITEM 100607-115</t>
  </si>
  <si>
    <t>ITEM 290208-32</t>
  </si>
  <si>
    <t>ITEM 1,58</t>
  </si>
  <si>
    <t>ITEM 240433</t>
  </si>
  <si>
    <t>ITEM 1,59</t>
  </si>
  <si>
    <t>ITEM 240416</t>
  </si>
  <si>
    <t>ITEM 1,60</t>
  </si>
  <si>
    <t>ITEM 290115-33</t>
  </si>
  <si>
    <t>TEJA TERMO  UPVC. INCLUYE SUMINISTRO, TRANSPORTE E INSTALACION, CON USO DE ELEMENTOS DE SEGURIDAD PARA TRBAJOS SEGUROS EN ALTURAS (E.P.P.C). EN EL AMBIENTE DE ALMACENAMIENTO DE ALCOHOL SE DEBE GENERAR UN CERRAMIENTO SUPERIOR SOBRE LOS TANQUES Y EVITAR EL USO DE HERRAMINETAS O EQUIPOS ELECTRICOS</t>
  </si>
  <si>
    <t>ITEM: 1.61</t>
  </si>
  <si>
    <t>PLASTICO TRANSPARENTE # 2</t>
  </si>
  <si>
    <t>TORN.LAMINA AUT.1/2-14X3/4 CABEZA HEXAGONAL 5/6 ARANDELA</t>
  </si>
  <si>
    <t>TORN.LAMINA AUT.1/4-14X3/4 CABEZA HEXAGONAL 5/6 ARANDELA</t>
  </si>
  <si>
    <t>TEJA UPVC 2.5MM COLOR 11,80 X 1,07</t>
  </si>
  <si>
    <t>Caballete termo acustica UPVC . incluye suministro, transporte e instalacion asi como todos los insumos y accesorios para su correcta instalación.</t>
  </si>
  <si>
    <t>ITEM: 1,62</t>
  </si>
  <si>
    <t>CABALLETE UPVC 1 COLOR  2.5MM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</si>
</sst>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_-&quot;$&quot;* #,##0.00_-;\-&quot;$&quot;* #,##0.00_-;_-&quot;$&quot;* &quot;-&quot;??_-;_-@_-"/>
    <numFmt numFmtId="165" formatCode="_-* #,##0.00_-;\-* #,##0.00_-;_-* &quot;-&quot;??_-;_-@_-"/>
    <numFmt numFmtId="166" formatCode="_-&quot;$&quot;\ * #,##0_-;\-&quot;$&quot;\ * #,##0_-;_-&quot;$&quot;\ * &quot;-&quot;_-;_-@_-"/>
    <numFmt numFmtId="167" formatCode="_-&quot;$&quot;\ * #,##0.00_-;\-&quot;$&quot;\ * #,##0.00_-;_-&quot;$&quot;\ * &quot;-&quot;_-;_-@_-"/>
    <numFmt numFmtId="168" formatCode="_ * #,##0_ ;_ * \-#,##0_ ;_ * &quot;-&quot;??_ ;_ @_ "/>
    <numFmt numFmtId="169" formatCode="&quot;$&quot;#,##0.00"/>
    <numFmt numFmtId="170" formatCode="0.0%"/>
    <numFmt numFmtId="171" formatCode="d\-mmm\-yyyy"/>
    <numFmt numFmtId="172" formatCode="_-* #,##0_-;\-* #,##0_-;_-* &quot;-&quot;??_-;_-@_-"/>
    <numFmt numFmtId="173" formatCode="#,##0.0000"/>
    <numFmt numFmtId="174" formatCode="0.000"/>
  </numFmts>
  <fonts count="29" x14ac:knownFonts="1">
    <font>
      <sz val="11"/>
      <color theme="1"/>
      <name val="Calibri"/>
      <family val="2"/>
      <scheme val="minor"/>
    </font>
    <font>
      <sz val="11"/>
      <color theme="1"/>
      <name val="Calibri"/>
      <family val="2"/>
      <scheme val="minor"/>
    </font>
    <font>
      <sz val="9"/>
      <color indexed="22"/>
      <name val="Arial"/>
      <family val="2"/>
    </font>
    <font>
      <b/>
      <sz val="9"/>
      <color theme="3" tint="-0.249977111117893"/>
      <name val="Arial"/>
      <family val="2"/>
    </font>
    <font>
      <b/>
      <sz val="11"/>
      <color indexed="10"/>
      <name val="Arial"/>
      <family val="2"/>
    </font>
    <font>
      <sz val="10"/>
      <color indexed="9"/>
      <name val="Arial"/>
      <family val="2"/>
    </font>
    <font>
      <u/>
      <sz val="10"/>
      <color indexed="12"/>
      <name val="Arial"/>
      <family val="2"/>
    </font>
    <font>
      <sz val="8"/>
      <color rgb="FF000000"/>
      <name val="Arial"/>
      <family val="2"/>
    </font>
    <font>
      <b/>
      <sz val="10"/>
      <name val="Arial"/>
      <family val="2"/>
    </font>
    <font>
      <sz val="10"/>
      <color indexed="22"/>
      <name val="Arial"/>
      <family val="2"/>
    </font>
    <font>
      <sz val="10"/>
      <color theme="1"/>
      <name val="Arial"/>
      <family val="2"/>
    </font>
    <font>
      <sz val="9"/>
      <color theme="1"/>
      <name val="Arial"/>
      <family val="2"/>
    </font>
    <font>
      <b/>
      <sz val="8"/>
      <color indexed="12"/>
      <name val="Arial"/>
      <family val="2"/>
    </font>
    <font>
      <u/>
      <sz val="8"/>
      <color rgb="FF000000"/>
      <name val="Arial"/>
      <family val="2"/>
    </font>
    <font>
      <sz val="8"/>
      <name val="Arial"/>
      <family val="2"/>
    </font>
    <font>
      <b/>
      <sz val="14"/>
      <name val="Arial"/>
      <family val="2"/>
    </font>
    <font>
      <sz val="10"/>
      <name val="Arial"/>
      <family val="2"/>
    </font>
    <font>
      <b/>
      <sz val="10"/>
      <name val="Arial Narrow"/>
      <family val="2"/>
    </font>
    <font>
      <b/>
      <sz val="9"/>
      <color theme="1"/>
      <name val="Arial"/>
      <family val="2"/>
    </font>
    <font>
      <b/>
      <sz val="11"/>
      <name val="Arial"/>
      <family val="2"/>
    </font>
    <font>
      <sz val="10"/>
      <name val="Arial Narrow"/>
      <family val="2"/>
    </font>
    <font>
      <sz val="9"/>
      <name val="Arial"/>
      <family val="2"/>
    </font>
    <font>
      <i/>
      <sz val="10"/>
      <color indexed="23"/>
      <name val="Times New Roman"/>
      <family val="1"/>
    </font>
    <font>
      <sz val="11"/>
      <name val="Calibri"/>
      <family val="2"/>
      <scheme val="minor"/>
    </font>
    <font>
      <b/>
      <sz val="11"/>
      <color indexed="8"/>
      <name val="Arial"/>
      <family val="2"/>
    </font>
    <font>
      <b/>
      <sz val="9"/>
      <name val="Arial"/>
      <family val="2"/>
    </font>
    <font>
      <sz val="9"/>
      <color indexed="10"/>
      <name val="Arial"/>
      <family val="2"/>
    </font>
    <font>
      <b/>
      <sz val="11"/>
      <color indexed="12"/>
      <name val="Arial"/>
      <family val="2"/>
    </font>
    <font>
      <sz val="10"/>
      <color theme="1" tint="4.9989318521683403E-2"/>
      <name val="Arial"/>
      <family val="2"/>
    </font>
  </fonts>
  <fills count="14">
    <fill>
      <patternFill patternType="none"/>
    </fill>
    <fill>
      <patternFill patternType="gray125"/>
    </fill>
    <fill>
      <patternFill patternType="solid">
        <fgColor indexed="22"/>
        <bgColor indexed="64"/>
      </patternFill>
    </fill>
    <fill>
      <patternFill patternType="solid">
        <fgColor rgb="FFFDE9D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gradientFill degree="270">
        <stop position="0">
          <color theme="0"/>
        </stop>
        <stop position="1">
          <color rgb="FFD8ECBC"/>
        </stop>
      </gradientFill>
    </fill>
    <fill>
      <patternFill patternType="solid">
        <fgColor theme="0"/>
        <bgColor indexed="64"/>
      </patternFill>
    </fill>
    <fill>
      <patternFill patternType="solid">
        <fgColor rgb="FFDEDEDE"/>
        <bgColor indexed="64"/>
      </patternFill>
    </fill>
    <fill>
      <patternFill patternType="solid">
        <fgColor rgb="FFE0E0E0"/>
        <bgColor indexed="64"/>
      </patternFill>
    </fill>
    <fill>
      <patternFill patternType="solid">
        <fgColor theme="9" tint="0.79995117038483843"/>
        <bgColor indexed="64"/>
      </patternFill>
    </fill>
    <fill>
      <patternFill patternType="solid">
        <fgColor theme="0" tint="-0.34998626667073579"/>
        <bgColor indexed="64"/>
      </patternFill>
    </fill>
  </fills>
  <borders count="13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auto="1"/>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ck">
        <color indexed="12"/>
      </left>
      <right style="thick">
        <color indexed="10"/>
      </right>
      <top/>
      <bottom/>
      <diagonal/>
    </border>
    <border>
      <left style="thick">
        <color indexed="10"/>
      </left>
      <right style="hair">
        <color auto="1"/>
      </right>
      <top/>
      <bottom/>
      <diagonal/>
    </border>
    <border>
      <left style="hair">
        <color indexed="64"/>
      </left>
      <right style="hair">
        <color indexed="64"/>
      </right>
      <top/>
      <bottom/>
      <diagonal/>
    </border>
    <border>
      <left style="hair">
        <color indexed="64"/>
      </left>
      <right/>
      <top/>
      <bottom/>
      <diagonal/>
    </border>
    <border>
      <left style="hair">
        <color auto="1"/>
      </left>
      <right style="thick">
        <color indexed="10"/>
      </right>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style="medium">
        <color rgb="FF0066FF"/>
      </left>
      <right style="thick">
        <color rgb="FFC00000"/>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auto="1"/>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indexed="1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auto="1"/>
      </right>
      <top style="double">
        <color indexed="64"/>
      </top>
      <bottom style="thin">
        <color auto="1"/>
      </bottom>
      <diagonal/>
    </border>
    <border>
      <left style="thin">
        <color auto="1"/>
      </left>
      <right style="double">
        <color indexed="64"/>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auto="1"/>
      </left>
      <right style="thin">
        <color auto="1"/>
      </right>
      <top style="hair">
        <color auto="1"/>
      </top>
      <bottom style="hair">
        <color auto="1"/>
      </bottom>
      <diagonal/>
    </border>
    <border>
      <left style="thin">
        <color auto="1"/>
      </left>
      <right style="double">
        <color indexed="64"/>
      </right>
      <top style="hair">
        <color indexed="64"/>
      </top>
      <bottom style="hair">
        <color indexed="64"/>
      </bottom>
      <diagonal/>
    </border>
    <border>
      <left style="hair">
        <color indexed="64"/>
      </left>
      <right style="double">
        <color indexed="64"/>
      </right>
      <top/>
      <bottom style="hair">
        <color indexed="64"/>
      </bottom>
      <diagonal/>
    </border>
    <border>
      <left style="thin">
        <color auto="1"/>
      </left>
      <right style="double">
        <color indexed="64"/>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auto="1"/>
      </left>
      <right style="thin">
        <color indexed="64"/>
      </right>
      <top/>
      <bottom style="double">
        <color auto="1"/>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auto="1"/>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hair">
        <color indexed="64"/>
      </right>
      <top style="hair">
        <color indexed="64"/>
      </top>
      <bottom style="hair">
        <color indexed="0"/>
      </bottom>
      <diagonal/>
    </border>
    <border>
      <left style="hair">
        <color indexed="64"/>
      </left>
      <right style="hair">
        <color indexed="64"/>
      </right>
      <top style="hair">
        <color indexed="64"/>
      </top>
      <bottom style="hair">
        <color indexed="0"/>
      </bottom>
      <diagonal/>
    </border>
    <border>
      <left style="hair">
        <color indexed="64"/>
      </left>
      <right style="double">
        <color indexed="64"/>
      </right>
      <top style="hair">
        <color indexed="64"/>
      </top>
      <bottom style="hair">
        <color indexed="0"/>
      </bottom>
      <diagonal/>
    </border>
    <border>
      <left style="double">
        <color indexed="64"/>
      </left>
      <right style="hair">
        <color indexed="0"/>
      </right>
      <top style="hair">
        <color indexed="0"/>
      </top>
      <bottom style="hair">
        <color indexed="64"/>
      </bottom>
      <diagonal/>
    </border>
    <border>
      <left style="hair">
        <color indexed="0"/>
      </left>
      <right style="hair">
        <color indexed="0"/>
      </right>
      <top style="hair">
        <color indexed="0"/>
      </top>
      <bottom style="hair">
        <color indexed="64"/>
      </bottom>
      <diagonal/>
    </border>
    <border>
      <left style="hair">
        <color indexed="0"/>
      </left>
      <right style="double">
        <color indexed="64"/>
      </right>
      <top style="hair">
        <color indexed="0"/>
      </top>
      <bottom style="hair">
        <color indexed="64"/>
      </bottom>
      <diagonal/>
    </border>
    <border>
      <left style="double">
        <color auto="1"/>
      </left>
      <right style="thin">
        <color auto="1"/>
      </right>
      <top style="hair">
        <color auto="1"/>
      </top>
      <bottom style="hair">
        <color auto="1"/>
      </bottom>
      <diagonal/>
    </border>
    <border>
      <left style="thin">
        <color auto="1"/>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hair">
        <color indexed="0"/>
      </right>
      <top style="hair">
        <color indexed="64"/>
      </top>
      <bottom style="hair">
        <color indexed="0"/>
      </bottom>
      <diagonal/>
    </border>
    <border>
      <left style="hair">
        <color indexed="0"/>
      </left>
      <right style="hair">
        <color indexed="0"/>
      </right>
      <top style="hair">
        <color indexed="64"/>
      </top>
      <bottom style="hair">
        <color indexed="0"/>
      </bottom>
      <diagonal/>
    </border>
    <border>
      <left style="hair">
        <color indexed="0"/>
      </left>
      <right style="double">
        <color indexed="64"/>
      </right>
      <top style="hair">
        <color indexed="64"/>
      </top>
      <bottom style="hair">
        <color indexed="0"/>
      </bottom>
      <diagonal/>
    </border>
    <border>
      <left style="double">
        <color indexed="64"/>
      </left>
      <right style="hair">
        <color indexed="64"/>
      </right>
      <top style="hair">
        <color indexed="0"/>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double">
        <color indexed="64"/>
      </right>
      <top style="hair">
        <color indexed="0"/>
      </top>
      <bottom style="hair">
        <color indexed="64"/>
      </bottom>
      <diagonal/>
    </border>
    <border>
      <left style="double">
        <color indexed="64"/>
      </left>
      <right style="hair">
        <color indexed="0"/>
      </right>
      <top style="hair">
        <color indexed="64"/>
      </top>
      <bottom style="hair">
        <color indexed="0"/>
      </bottom>
      <diagonal/>
    </border>
    <border>
      <left style="hair">
        <color indexed="0"/>
      </left>
      <right style="hair">
        <color indexed="0"/>
      </right>
      <top style="hair">
        <color indexed="64"/>
      </top>
      <bottom style="hair">
        <color indexed="0"/>
      </bottom>
      <diagonal/>
    </border>
    <border>
      <left style="hair">
        <color indexed="0"/>
      </left>
      <right style="double">
        <color indexed="64"/>
      </right>
      <top style="hair">
        <color indexed="64"/>
      </top>
      <bottom style="hair">
        <color indexed="0"/>
      </bottom>
      <diagonal/>
    </border>
    <border>
      <left style="double">
        <color auto="1"/>
      </left>
      <right style="thin">
        <color auto="1"/>
      </right>
      <top style="hair">
        <color auto="1"/>
      </top>
      <bottom style="hair">
        <color auto="1"/>
      </bottom>
      <diagonal/>
    </border>
    <border>
      <left style="thin">
        <color auto="1"/>
      </left>
      <right style="double">
        <color indexed="64"/>
      </right>
      <top style="hair">
        <color indexed="64"/>
      </top>
      <bottom style="hair">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xf numFmtId="166" fontId="1" fillId="0" borderId="0" applyFont="0" applyFill="0" applyBorder="0" applyAlignment="0" applyProtection="0"/>
    <xf numFmtId="0" fontId="1" fillId="0" borderId="0"/>
  </cellStyleXfs>
  <cellXfs count="476">
    <xf numFmtId="0" fontId="0" fillId="0" borderId="0" xfId="0"/>
    <xf numFmtId="49" fontId="2" fillId="2" borderId="0" xfId="0" applyNumberFormat="1" applyFont="1" applyFill="1" applyAlignment="1">
      <alignment horizontal="center"/>
    </xf>
    <xf numFmtId="0" fontId="3" fillId="3" borderId="0" xfId="0" applyFont="1" applyFill="1" applyAlignment="1" applyProtection="1">
      <alignment horizontal="center" vertical="center"/>
      <protection hidden="1"/>
    </xf>
    <xf numFmtId="0" fontId="4" fillId="3" borderId="0" xfId="0" applyFont="1" applyFill="1" applyAlignment="1" applyProtection="1">
      <alignment horizontal="left" vertical="center"/>
      <protection hidden="1"/>
    </xf>
    <xf numFmtId="0" fontId="5" fillId="3" borderId="0" xfId="0" applyFont="1" applyFill="1" applyAlignment="1" applyProtection="1">
      <alignment vertical="center"/>
      <protection hidden="1"/>
    </xf>
    <xf numFmtId="0" fontId="7" fillId="3" borderId="1" xfId="4" applyFont="1" applyFill="1" applyBorder="1" applyAlignment="1" applyProtection="1">
      <alignment horizontal="center" wrapText="1"/>
      <protection hidden="1"/>
    </xf>
    <xf numFmtId="166" fontId="8" fillId="4" borderId="2" xfId="5" applyFont="1" applyFill="1" applyBorder="1" applyAlignment="1" applyProtection="1">
      <alignment vertical="center"/>
      <protection hidden="1"/>
    </xf>
    <xf numFmtId="0" fontId="0" fillId="0" borderId="3" xfId="0" applyBorder="1" applyAlignment="1" applyProtection="1">
      <alignment horizontal="right" vertical="top"/>
      <protection locked="0"/>
    </xf>
    <xf numFmtId="168" fontId="0" fillId="0" borderId="3" xfId="1" applyNumberFormat="1" applyFont="1" applyBorder="1" applyAlignment="1" applyProtection="1">
      <alignment horizontal="right" vertical="top"/>
      <protection hidden="1"/>
    </xf>
    <xf numFmtId="168" fontId="0" fillId="0" borderId="4" xfId="1" applyNumberFormat="1" applyFont="1" applyBorder="1" applyAlignment="1" applyProtection="1">
      <alignment horizontal="right" vertical="top"/>
      <protection hidden="1"/>
    </xf>
    <xf numFmtId="168" fontId="0" fillId="0" borderId="5" xfId="1" applyNumberFormat="1" applyFont="1" applyBorder="1" applyAlignment="1">
      <alignment horizontal="right" vertical="top"/>
    </xf>
    <xf numFmtId="168" fontId="0" fillId="0" borderId="3" xfId="1" applyNumberFormat="1" applyFont="1" applyBorder="1" applyAlignment="1">
      <alignment horizontal="right" vertical="top"/>
    </xf>
    <xf numFmtId="168" fontId="0" fillId="0" borderId="6" xfId="1" applyNumberFormat="1" applyFont="1" applyBorder="1" applyAlignment="1" applyProtection="1">
      <alignment horizontal="right" vertical="top"/>
      <protection hidden="1"/>
    </xf>
    <xf numFmtId="168" fontId="0" fillId="0" borderId="7" xfId="1" applyNumberFormat="1" applyFont="1" applyBorder="1" applyAlignment="1" applyProtection="1">
      <alignment horizontal="right" vertical="top"/>
      <protection hidden="1"/>
    </xf>
    <xf numFmtId="43" fontId="0" fillId="0" borderId="7" xfId="1" applyNumberFormat="1" applyFont="1" applyBorder="1" applyAlignment="1" applyProtection="1">
      <alignment horizontal="right" vertical="top"/>
      <protection hidden="1"/>
    </xf>
    <xf numFmtId="168" fontId="0" fillId="0" borderId="0" xfId="1" applyNumberFormat="1" applyFont="1" applyAlignment="1" applyProtection="1">
      <alignment horizontal="right" vertical="top"/>
      <protection hidden="1"/>
    </xf>
    <xf numFmtId="3" fontId="0" fillId="0" borderId="8" xfId="1" applyNumberFormat="1" applyFont="1" applyBorder="1" applyAlignment="1" applyProtection="1">
      <alignment horizontal="right" vertical="top"/>
      <protection hidden="1"/>
    </xf>
    <xf numFmtId="3" fontId="0" fillId="0" borderId="3" xfId="1" applyNumberFormat="1" applyFont="1" applyBorder="1" applyAlignment="1" applyProtection="1">
      <alignment horizontal="right" vertical="top"/>
      <protection hidden="1"/>
    </xf>
    <xf numFmtId="3" fontId="0" fillId="0" borderId="6" xfId="1" applyNumberFormat="1" applyFont="1" applyBorder="1" applyAlignment="1" applyProtection="1">
      <alignment horizontal="right" vertical="top"/>
      <protection hidden="1"/>
    </xf>
    <xf numFmtId="3" fontId="8" fillId="0" borderId="7" xfId="1" applyNumberFormat="1" applyFont="1" applyBorder="1" applyAlignment="1" applyProtection="1">
      <alignment horizontal="right" vertical="top"/>
      <protection hidden="1"/>
    </xf>
    <xf numFmtId="165" fontId="5" fillId="0" borderId="0" xfId="1" applyFont="1" applyAlignment="1" applyProtection="1">
      <alignment vertical="top"/>
      <protection hidden="1"/>
    </xf>
    <xf numFmtId="0" fontId="0" fillId="0" borderId="0" xfId="0" applyProtection="1">
      <protection hidden="1"/>
    </xf>
    <xf numFmtId="0" fontId="9" fillId="2" borderId="9" xfId="0" applyFont="1" applyFill="1" applyBorder="1" applyProtection="1">
      <protection hidden="1"/>
    </xf>
    <xf numFmtId="0" fontId="9" fillId="2" borderId="10" xfId="0" applyFont="1" applyFill="1" applyBorder="1" applyProtection="1">
      <protection hidden="1"/>
    </xf>
    <xf numFmtId="0" fontId="9" fillId="2" borderId="11" xfId="0" applyFont="1" applyFill="1" applyBorder="1" applyProtection="1">
      <protection hidden="1"/>
    </xf>
    <xf numFmtId="0" fontId="9" fillId="2" borderId="12" xfId="0" applyFont="1" applyFill="1" applyBorder="1" applyProtection="1">
      <protection hidden="1"/>
    </xf>
    <xf numFmtId="0" fontId="9" fillId="2" borderId="13" xfId="0" applyFont="1" applyFill="1" applyBorder="1" applyProtection="1">
      <protection hidden="1"/>
    </xf>
    <xf numFmtId="2" fontId="0" fillId="0" borderId="14" xfId="0" applyNumberFormat="1" applyBorder="1"/>
    <xf numFmtId="0" fontId="10" fillId="0" borderId="3" xfId="6" applyFont="1" applyBorder="1" applyAlignment="1">
      <alignment vertical="top"/>
    </xf>
    <xf numFmtId="2" fontId="0" fillId="5" borderId="15" xfId="0" applyNumberFormat="1" applyFill="1" applyBorder="1"/>
    <xf numFmtId="168" fontId="0" fillId="0" borderId="3" xfId="0" applyNumberFormat="1" applyBorder="1"/>
    <xf numFmtId="168" fontId="0" fillId="5" borderId="4" xfId="1" applyNumberFormat="1" applyFont="1" applyFill="1" applyBorder="1" applyAlignment="1" applyProtection="1">
      <alignment horizontal="right" vertical="top"/>
      <protection hidden="1"/>
    </xf>
    <xf numFmtId="0" fontId="0" fillId="0" borderId="16" xfId="0" applyBorder="1"/>
    <xf numFmtId="0" fontId="0" fillId="6" borderId="17" xfId="0" applyFill="1" applyBorder="1"/>
    <xf numFmtId="0" fontId="11" fillId="3" borderId="0" xfId="0" quotePrefix="1" applyFont="1" applyFill="1" applyAlignment="1" applyProtection="1">
      <alignment horizontal="center" vertical="center"/>
      <protection hidden="1"/>
    </xf>
    <xf numFmtId="0" fontId="12" fillId="3" borderId="0" xfId="0" applyFont="1" applyFill="1" applyAlignment="1" applyProtection="1">
      <alignment horizontal="left" vertical="center"/>
      <protection hidden="1"/>
    </xf>
    <xf numFmtId="0" fontId="0" fillId="3" borderId="0" xfId="0" applyFill="1" applyProtection="1">
      <protection hidden="1"/>
    </xf>
    <xf numFmtId="0" fontId="13" fillId="3" borderId="1" xfId="4" applyFont="1" applyFill="1" applyBorder="1" applyAlignment="1" applyProtection="1">
      <alignment vertical="top" wrapText="1"/>
      <protection hidden="1"/>
    </xf>
    <xf numFmtId="166" fontId="14" fillId="4" borderId="1" xfId="5" applyFont="1" applyFill="1" applyBorder="1" applyAlignment="1" applyProtection="1">
      <alignment horizontal="right" vertical="center"/>
      <protection hidden="1"/>
    </xf>
    <xf numFmtId="0" fontId="0" fillId="0" borderId="0" xfId="0" applyAlignment="1">
      <alignment horizontal="center"/>
    </xf>
    <xf numFmtId="0" fontId="13" fillId="3" borderId="18" xfId="4" applyFont="1" applyFill="1" applyBorder="1" applyAlignment="1" applyProtection="1">
      <alignment vertical="top" wrapText="1"/>
      <protection hidden="1"/>
    </xf>
    <xf numFmtId="167" fontId="7" fillId="3" borderId="0" xfId="5" applyNumberFormat="1" applyFont="1" applyFill="1" applyAlignment="1" applyProtection="1">
      <alignment horizontal="center" wrapText="1"/>
      <protection hidden="1"/>
    </xf>
    <xf numFmtId="166" fontId="14" fillId="4" borderId="0" xfId="5" applyFont="1" applyFill="1" applyAlignment="1" applyProtection="1">
      <alignment horizontal="right" vertical="center"/>
      <protection hidden="1"/>
    </xf>
    <xf numFmtId="0" fontId="11" fillId="0" borderId="0" xfId="0" quotePrefix="1" applyFont="1" applyFill="1" applyAlignment="1" applyProtection="1">
      <alignment horizontal="center" vertical="center"/>
      <protection hidden="1"/>
    </xf>
    <xf numFmtId="0" fontId="12" fillId="0" borderId="0" xfId="0" applyFont="1" applyFill="1" applyAlignment="1" applyProtection="1">
      <alignment horizontal="left" vertical="center"/>
      <protection hidden="1"/>
    </xf>
    <xf numFmtId="0" fontId="0" fillId="0" borderId="0" xfId="0" applyFill="1" applyProtection="1">
      <protection hidden="1"/>
    </xf>
    <xf numFmtId="0" fontId="13" fillId="0" borderId="18" xfId="4" applyFont="1" applyFill="1" applyBorder="1" applyAlignment="1" applyProtection="1">
      <alignment vertical="top" wrapText="1"/>
      <protection hidden="1"/>
    </xf>
    <xf numFmtId="167" fontId="7" fillId="0" borderId="0" xfId="5" applyNumberFormat="1" applyFont="1" applyFill="1" applyAlignment="1" applyProtection="1">
      <alignment horizontal="center" wrapText="1"/>
      <protection hidden="1"/>
    </xf>
    <xf numFmtId="166" fontId="14" fillId="0" borderId="0" xfId="5" applyFont="1" applyFill="1" applyAlignment="1" applyProtection="1">
      <alignment horizontal="right" vertical="center"/>
      <protection hidden="1"/>
    </xf>
    <xf numFmtId="49" fontId="0" fillId="0" borderId="0" xfId="0" applyNumberFormat="1" applyAlignment="1">
      <alignment vertical="top"/>
    </xf>
    <xf numFmtId="0" fontId="15" fillId="0" borderId="22" xfId="0" applyFont="1" applyBorder="1" applyAlignment="1" applyProtection="1">
      <alignment horizontal="centerContinuous" vertical="center" wrapText="1"/>
      <protection locked="0"/>
    </xf>
    <xf numFmtId="167" fontId="15" fillId="0" borderId="20" xfId="5" applyNumberFormat="1" applyFont="1" applyBorder="1" applyAlignment="1" applyProtection="1">
      <alignment horizontal="centerContinuous" vertical="center" wrapText="1"/>
      <protection locked="0"/>
    </xf>
    <xf numFmtId="166" fontId="15" fillId="0" borderId="23" xfId="5" applyFont="1" applyBorder="1" applyAlignment="1" applyProtection="1">
      <alignment horizontal="centerContinuous" vertical="center" wrapText="1"/>
      <protection locked="0"/>
    </xf>
    <xf numFmtId="0" fontId="0" fillId="0" borderId="0" xfId="0" applyProtection="1">
      <protection locked="0"/>
    </xf>
    <xf numFmtId="0" fontId="15" fillId="0" borderId="27" xfId="0" applyFont="1" applyBorder="1" applyAlignment="1" applyProtection="1">
      <alignment horizontal="centerContinuous" vertical="center" wrapText="1"/>
      <protection locked="0"/>
    </xf>
    <xf numFmtId="167" fontId="15" fillId="0" borderId="25" xfId="5" applyNumberFormat="1" applyFont="1" applyBorder="1" applyAlignment="1" applyProtection="1">
      <alignment horizontal="centerContinuous" vertical="center" wrapText="1"/>
      <protection locked="0"/>
    </xf>
    <xf numFmtId="166" fontId="15" fillId="0" borderId="28" xfId="5" applyFont="1" applyBorder="1" applyAlignment="1" applyProtection="1">
      <alignment horizontal="centerContinuous" vertical="center" wrapText="1"/>
      <protection locked="0"/>
    </xf>
    <xf numFmtId="167" fontId="16" fillId="0" borderId="32" xfId="5" applyNumberFormat="1" applyFont="1" applyBorder="1" applyAlignment="1" applyProtection="1">
      <alignment horizontal="right" vertical="top"/>
      <protection locked="0"/>
    </xf>
    <xf numFmtId="14" fontId="16" fillId="0" borderId="33" xfId="5" applyNumberFormat="1" applyFont="1" applyBorder="1" applyAlignment="1" applyProtection="1">
      <alignment horizontal="center" vertical="top" wrapText="1"/>
      <protection locked="0"/>
    </xf>
    <xf numFmtId="167" fontId="17" fillId="0" borderId="36" xfId="5" applyNumberFormat="1" applyFont="1" applyBorder="1" applyAlignment="1" applyProtection="1">
      <alignment horizontal="centerContinuous" vertical="top"/>
      <protection locked="0"/>
    </xf>
    <xf numFmtId="166" fontId="17" fillId="0" borderId="37" xfId="5" applyFont="1" applyBorder="1" applyAlignment="1" applyProtection="1">
      <alignment horizontal="centerContinuous" vertical="top"/>
      <protection locked="0"/>
    </xf>
    <xf numFmtId="49" fontId="0" fillId="2" borderId="0" xfId="0" applyNumberFormat="1" applyFill="1" applyAlignment="1">
      <alignment vertical="top"/>
    </xf>
    <xf numFmtId="0" fontId="18" fillId="0" borderId="40" xfId="0" applyFont="1" applyFill="1" applyBorder="1" applyAlignment="1">
      <alignment vertical="center"/>
    </xf>
    <xf numFmtId="49" fontId="0" fillId="7" borderId="45" xfId="0" applyNumberFormat="1" applyFill="1" applyBorder="1" applyAlignment="1">
      <alignment horizontal="center" vertical="top"/>
    </xf>
    <xf numFmtId="49" fontId="0" fillId="7" borderId="46" xfId="0" applyNumberFormat="1" applyFill="1" applyBorder="1" applyAlignment="1">
      <alignment horizontal="center" vertical="top"/>
    </xf>
    <xf numFmtId="49" fontId="0" fillId="7" borderId="47" xfId="0" applyNumberFormat="1" applyFill="1" applyBorder="1" applyAlignment="1">
      <alignment horizontal="center" vertical="top" wrapText="1"/>
    </xf>
    <xf numFmtId="0" fontId="8" fillId="8" borderId="41" xfId="0" applyFont="1" applyFill="1" applyBorder="1" applyAlignment="1" applyProtection="1">
      <alignment horizontal="center" vertical="center"/>
      <protection hidden="1"/>
    </xf>
    <xf numFmtId="167" fontId="8" fillId="8" borderId="41" xfId="5" applyNumberFormat="1" applyFont="1" applyFill="1" applyBorder="1" applyAlignment="1" applyProtection="1">
      <alignment horizontal="center" vertical="center"/>
      <protection hidden="1"/>
    </xf>
    <xf numFmtId="166" fontId="8" fillId="8" borderId="41" xfId="5" applyFont="1" applyFill="1" applyBorder="1" applyAlignment="1" applyProtection="1">
      <alignment horizontal="center" vertical="center" wrapText="1"/>
      <protection hidden="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pplyProtection="1">
      <alignment horizontal="right" vertical="top"/>
      <protection hidden="1"/>
    </xf>
    <xf numFmtId="167" fontId="0" fillId="0" borderId="0" xfId="5" applyNumberFormat="1" applyFont="1" applyAlignment="1">
      <alignment vertical="top"/>
    </xf>
    <xf numFmtId="166" fontId="0" fillId="0" borderId="0" xfId="5" applyFont="1" applyAlignment="1">
      <alignment vertical="top"/>
    </xf>
    <xf numFmtId="0" fontId="19" fillId="6" borderId="51" xfId="0" applyFont="1" applyFill="1" applyBorder="1" applyAlignment="1" applyProtection="1">
      <alignment horizontal="center" vertical="top" wrapText="1"/>
      <protection locked="0" hidden="1"/>
    </xf>
    <xf numFmtId="166" fontId="19" fillId="6" borderId="53" xfId="5" applyFont="1" applyFill="1" applyBorder="1" applyAlignment="1" applyProtection="1">
      <alignment horizontal="right" vertical="top" wrapText="1"/>
      <protection hidden="1"/>
    </xf>
    <xf numFmtId="0" fontId="16" fillId="0" borderId="54" xfId="0" applyFont="1" applyBorder="1" applyAlignment="1" applyProtection="1">
      <alignment horizontal="center" vertical="top"/>
      <protection locked="0" hidden="1"/>
    </xf>
    <xf numFmtId="0" fontId="20" fillId="0" borderId="55" xfId="0" applyFont="1" applyBorder="1" applyAlignment="1" applyProtection="1">
      <alignment vertical="top" wrapText="1"/>
      <protection hidden="1"/>
    </xf>
    <xf numFmtId="0" fontId="0" fillId="0" borderId="55" xfId="0" applyBorder="1" applyAlignment="1" applyProtection="1">
      <alignment horizontal="center" vertical="top"/>
      <protection hidden="1"/>
    </xf>
    <xf numFmtId="0" fontId="0" fillId="0" borderId="55" xfId="0" applyBorder="1" applyAlignment="1" applyProtection="1">
      <alignment horizontal="right" vertical="top"/>
      <protection hidden="1"/>
    </xf>
    <xf numFmtId="167" fontId="0" fillId="0" borderId="55" xfId="5" applyNumberFormat="1" applyFont="1" applyBorder="1" applyAlignment="1" applyProtection="1">
      <alignment horizontal="right" vertical="top"/>
      <protection hidden="1"/>
    </xf>
    <xf numFmtId="166" fontId="0" fillId="0" borderId="56" xfId="5" applyFont="1" applyBorder="1" applyAlignment="1" applyProtection="1">
      <alignment horizontal="right" vertical="top"/>
      <protection hidden="1"/>
    </xf>
    <xf numFmtId="0" fontId="16" fillId="0" borderId="57" xfId="0" applyFont="1" applyBorder="1" applyAlignment="1" applyProtection="1">
      <alignment horizontal="center" vertical="top" wrapText="1"/>
      <protection locked="0" hidden="1"/>
    </xf>
    <xf numFmtId="0" fontId="20" fillId="0" borderId="58" xfId="0" applyFont="1" applyFill="1" applyBorder="1" applyAlignment="1" applyProtection="1">
      <alignment vertical="top" wrapText="1"/>
      <protection hidden="1"/>
    </xf>
    <xf numFmtId="0" fontId="0" fillId="9" borderId="58" xfId="0" applyFill="1" applyBorder="1" applyAlignment="1" applyProtection="1">
      <alignment horizontal="center" vertical="top" wrapText="1"/>
      <protection hidden="1"/>
    </xf>
    <xf numFmtId="2" fontId="0" fillId="9" borderId="58" xfId="0" applyNumberFormat="1" applyFill="1" applyBorder="1" applyAlignment="1" applyProtection="1">
      <alignment horizontal="right" vertical="top" wrapText="1"/>
      <protection hidden="1"/>
    </xf>
    <xf numFmtId="167" fontId="0" fillId="9" borderId="3" xfId="5" applyNumberFormat="1" applyFont="1" applyFill="1" applyBorder="1" applyAlignment="1" applyProtection="1">
      <alignment horizontal="right" vertical="top"/>
      <protection hidden="1"/>
    </xf>
    <xf numFmtId="166" fontId="0" fillId="0" borderId="4" xfId="5" applyFont="1" applyBorder="1" applyAlignment="1" applyProtection="1">
      <alignment horizontal="right" vertical="top"/>
      <protection hidden="1"/>
    </xf>
    <xf numFmtId="49" fontId="0" fillId="7" borderId="47" xfId="0" quotePrefix="1" applyNumberFormat="1" applyFill="1" applyBorder="1" applyAlignment="1">
      <alignment horizontal="center" vertical="top" wrapText="1"/>
    </xf>
    <xf numFmtId="2" fontId="0" fillId="0" borderId="0" xfId="0" applyNumberFormat="1"/>
    <xf numFmtId="167" fontId="0" fillId="0" borderId="3" xfId="5" applyNumberFormat="1" applyFont="1" applyFill="1" applyBorder="1" applyAlignment="1" applyProtection="1">
      <alignment horizontal="right" vertical="top"/>
      <protection hidden="1"/>
    </xf>
    <xf numFmtId="2" fontId="16" fillId="0" borderId="57" xfId="0" applyNumberFormat="1" applyFont="1" applyBorder="1" applyAlignment="1" applyProtection="1">
      <alignment horizontal="center" vertical="top" wrapText="1"/>
      <protection locked="0" hidden="1"/>
    </xf>
    <xf numFmtId="49" fontId="0" fillId="7" borderId="14" xfId="0" applyNumberFormat="1" applyFill="1" applyBorder="1" applyAlignment="1">
      <alignment horizontal="center" vertical="top"/>
    </xf>
    <xf numFmtId="49" fontId="0" fillId="7" borderId="59" xfId="0" applyNumberFormat="1" applyFill="1" applyBorder="1" applyAlignment="1">
      <alignment horizontal="center" vertical="top"/>
    </xf>
    <xf numFmtId="49" fontId="0" fillId="7" borderId="14" xfId="0" quotePrefix="1" applyNumberFormat="1" applyFill="1" applyBorder="1" applyAlignment="1">
      <alignment horizontal="center" vertical="top" wrapText="1"/>
    </xf>
    <xf numFmtId="0" fontId="16" fillId="0" borderId="60" xfId="0" applyFont="1" applyBorder="1" applyAlignment="1" applyProtection="1">
      <alignment horizontal="center" vertical="top"/>
      <protection locked="0" hidden="1"/>
    </xf>
    <xf numFmtId="0" fontId="20" fillId="0" borderId="3" xfId="0" applyFont="1" applyBorder="1" applyAlignment="1" applyProtection="1">
      <alignment vertical="top" wrapText="1"/>
      <protection hidden="1"/>
    </xf>
    <xf numFmtId="0" fontId="0" fillId="0" borderId="3" xfId="0" applyBorder="1" applyAlignment="1" applyProtection="1">
      <alignment horizontal="center" vertical="top"/>
      <protection hidden="1"/>
    </xf>
    <xf numFmtId="0" fontId="0" fillId="0" borderId="3" xfId="0" applyBorder="1" applyAlignment="1" applyProtection="1">
      <alignment horizontal="right" vertical="top"/>
      <protection hidden="1"/>
    </xf>
    <xf numFmtId="167" fontId="0" fillId="0" borderId="3" xfId="5" applyNumberFormat="1" applyFont="1" applyBorder="1" applyAlignment="1" applyProtection="1">
      <alignment horizontal="right" vertical="top"/>
      <protection hidden="1"/>
    </xf>
    <xf numFmtId="166" fontId="19" fillId="5" borderId="62" xfId="5" applyFont="1" applyFill="1" applyBorder="1" applyAlignment="1" applyProtection="1">
      <alignment horizontal="right" vertical="top"/>
      <protection hidden="1"/>
    </xf>
    <xf numFmtId="0" fontId="0" fillId="0" borderId="0" xfId="0" applyAlignment="1">
      <alignment horizontal="right" vertical="top"/>
    </xf>
    <xf numFmtId="0" fontId="0" fillId="0" borderId="55" xfId="0" applyBorder="1" applyAlignment="1" applyProtection="1">
      <alignment horizontal="right" vertical="top"/>
      <protection locked="0" hidden="1"/>
    </xf>
    <xf numFmtId="0" fontId="16" fillId="0" borderId="60" xfId="0" applyFont="1" applyBorder="1" applyAlignment="1" applyProtection="1">
      <alignment horizontal="center" vertical="top" wrapText="1"/>
      <protection locked="0" hidden="1"/>
    </xf>
    <xf numFmtId="0" fontId="0" fillId="0" borderId="3" xfId="0" applyBorder="1" applyAlignment="1" applyProtection="1">
      <alignment horizontal="center" vertical="top" wrapText="1"/>
      <protection hidden="1"/>
    </xf>
    <xf numFmtId="2" fontId="0" fillId="9" borderId="3" xfId="0" applyNumberFormat="1" applyFill="1" applyBorder="1" applyAlignment="1" applyProtection="1">
      <alignment horizontal="right" vertical="top" wrapText="1"/>
      <protection locked="0" hidden="1"/>
    </xf>
    <xf numFmtId="0" fontId="20" fillId="0" borderId="58" xfId="0" applyFont="1" applyBorder="1" applyAlignment="1" applyProtection="1">
      <alignment vertical="top" wrapText="1"/>
      <protection hidden="1"/>
    </xf>
    <xf numFmtId="0" fontId="0" fillId="0" borderId="58" xfId="0" applyBorder="1" applyAlignment="1" applyProtection="1">
      <alignment horizontal="center" vertical="top" wrapText="1"/>
      <protection hidden="1"/>
    </xf>
    <xf numFmtId="2" fontId="0" fillId="9" borderId="58" xfId="0" applyNumberFormat="1" applyFill="1" applyBorder="1" applyAlignment="1" applyProtection="1">
      <alignment horizontal="right" vertical="top" wrapText="1"/>
      <protection locked="0" hidden="1"/>
    </xf>
    <xf numFmtId="49" fontId="0" fillId="7" borderId="14" xfId="0" applyNumberFormat="1" applyFill="1" applyBorder="1" applyAlignment="1">
      <alignment horizontal="center" vertical="top" wrapText="1"/>
    </xf>
    <xf numFmtId="2" fontId="16" fillId="0" borderId="60" xfId="0" applyNumberFormat="1" applyFont="1" applyBorder="1" applyAlignment="1" applyProtection="1">
      <alignment horizontal="center" vertical="top" wrapText="1"/>
      <protection locked="0" hidden="1"/>
    </xf>
    <xf numFmtId="0" fontId="0" fillId="9" borderId="3" xfId="0" applyFill="1" applyBorder="1" applyAlignment="1" applyProtection="1">
      <alignment horizontal="right" vertical="top" wrapText="1"/>
      <protection locked="0" hidden="1"/>
    </xf>
    <xf numFmtId="0" fontId="0" fillId="0" borderId="3" xfId="0" applyBorder="1" applyAlignment="1" applyProtection="1">
      <alignment horizontal="right" vertical="top"/>
      <protection locked="0" hidden="1"/>
    </xf>
    <xf numFmtId="2" fontId="0" fillId="0" borderId="3" xfId="0" applyNumberFormat="1" applyFill="1" applyBorder="1" applyAlignment="1" applyProtection="1">
      <alignment horizontal="right" vertical="top" wrapText="1"/>
      <protection locked="0" hidden="1"/>
    </xf>
    <xf numFmtId="0" fontId="16" fillId="0" borderId="60" xfId="0" applyFont="1" applyFill="1" applyBorder="1" applyAlignment="1" applyProtection="1">
      <alignment horizontal="center" vertical="top" wrapText="1"/>
      <protection locked="0" hidden="1"/>
    </xf>
    <xf numFmtId="0" fontId="20" fillId="0" borderId="3" xfId="0" applyFont="1" applyFill="1" applyBorder="1" applyAlignment="1" applyProtection="1">
      <alignment vertical="top" wrapText="1"/>
      <protection hidden="1"/>
    </xf>
    <xf numFmtId="0" fontId="0" fillId="0" borderId="3" xfId="0" applyFill="1" applyBorder="1" applyAlignment="1" applyProtection="1">
      <alignment horizontal="center" vertical="top" wrapText="1"/>
      <protection hidden="1"/>
    </xf>
    <xf numFmtId="166" fontId="0" fillId="0" borderId="4" xfId="5" applyFont="1" applyFill="1" applyBorder="1" applyAlignment="1" applyProtection="1">
      <alignment horizontal="right" vertical="top"/>
      <protection hidden="1"/>
    </xf>
    <xf numFmtId="0" fontId="16" fillId="0" borderId="57" xfId="0" applyFont="1" applyFill="1" applyBorder="1" applyAlignment="1" applyProtection="1">
      <alignment horizontal="center" vertical="top" wrapText="1"/>
      <protection locked="0" hidden="1"/>
    </xf>
    <xf numFmtId="0" fontId="0" fillId="0" borderId="58" xfId="0" applyFill="1" applyBorder="1" applyAlignment="1" applyProtection="1">
      <alignment horizontal="center" vertical="top" wrapText="1"/>
      <protection hidden="1"/>
    </xf>
    <xf numFmtId="2" fontId="0" fillId="0" borderId="58" xfId="0" applyNumberFormat="1" applyFill="1" applyBorder="1" applyAlignment="1" applyProtection="1">
      <alignment horizontal="right" vertical="top" wrapText="1"/>
      <protection locked="0" hidden="1"/>
    </xf>
    <xf numFmtId="0" fontId="19" fillId="0" borderId="51" xfId="0" applyFont="1" applyFill="1" applyBorder="1" applyAlignment="1" applyProtection="1">
      <alignment horizontal="center" vertical="top" wrapText="1"/>
      <protection locked="0" hidden="1"/>
    </xf>
    <xf numFmtId="0" fontId="19" fillId="0" borderId="52" xfId="0" applyFont="1" applyFill="1" applyBorder="1" applyAlignment="1" applyProtection="1">
      <alignment vertical="top"/>
      <protection locked="0"/>
    </xf>
    <xf numFmtId="0" fontId="8" fillId="0" borderId="52" xfId="0" applyFont="1" applyFill="1" applyBorder="1" applyAlignment="1" applyProtection="1">
      <alignment vertical="top" wrapText="1"/>
      <protection hidden="1"/>
    </xf>
    <xf numFmtId="167" fontId="8" fillId="0" borderId="52" xfId="5" applyNumberFormat="1" applyFont="1" applyFill="1" applyBorder="1" applyAlignment="1" applyProtection="1">
      <alignment vertical="top" wrapText="1"/>
      <protection hidden="1"/>
    </xf>
    <xf numFmtId="166" fontId="19" fillId="0" borderId="53" xfId="5" applyFont="1" applyFill="1" applyBorder="1" applyAlignment="1" applyProtection="1">
      <alignment horizontal="right" vertical="top" wrapText="1"/>
      <protection hidden="1"/>
    </xf>
    <xf numFmtId="0" fontId="0" fillId="9" borderId="3" xfId="0" applyFill="1" applyBorder="1" applyAlignment="1" applyProtection="1">
      <alignment horizontal="center" vertical="top" wrapText="1"/>
      <protection hidden="1"/>
    </xf>
    <xf numFmtId="166" fontId="0" fillId="0" borderId="0" xfId="0" applyNumberFormat="1"/>
    <xf numFmtId="0" fontId="0" fillId="9" borderId="3" xfId="0" applyFill="1" applyBorder="1" applyAlignment="1" applyProtection="1">
      <alignment horizontal="right" vertical="top"/>
      <protection locked="0" hidden="1"/>
    </xf>
    <xf numFmtId="49" fontId="0" fillId="0" borderId="32" xfId="0" quotePrefix="1" applyNumberFormat="1" applyBorder="1" applyAlignment="1" applyProtection="1">
      <alignment horizontal="center" vertical="top"/>
      <protection hidden="1"/>
    </xf>
    <xf numFmtId="166" fontId="19" fillId="5" borderId="62" xfId="5" applyFont="1" applyFill="1" applyBorder="1" applyAlignment="1" applyProtection="1">
      <alignment horizontal="right" vertical="top" wrapText="1"/>
      <protection hidden="1"/>
    </xf>
    <xf numFmtId="0" fontId="0" fillId="9" borderId="3" xfId="0" applyFill="1" applyBorder="1" applyAlignment="1" applyProtection="1">
      <alignment horizontal="center" vertical="top"/>
      <protection hidden="1"/>
    </xf>
    <xf numFmtId="2" fontId="0" fillId="9" borderId="3" xfId="0" applyNumberFormat="1" applyFill="1" applyBorder="1" applyAlignment="1" applyProtection="1">
      <alignment horizontal="right" vertical="top"/>
      <protection locked="0"/>
    </xf>
    <xf numFmtId="49" fontId="16" fillId="7" borderId="0" xfId="0" applyNumberFormat="1" applyFont="1" applyFill="1" applyAlignment="1">
      <alignment horizontal="center" vertical="top"/>
    </xf>
    <xf numFmtId="49" fontId="21" fillId="2" borderId="0" xfId="0" applyNumberFormat="1" applyFont="1" applyFill="1" applyAlignment="1">
      <alignment horizontal="center" vertical="top"/>
    </xf>
    <xf numFmtId="49" fontId="21" fillId="2" borderId="0" xfId="0" applyNumberFormat="1" applyFont="1" applyFill="1" applyAlignment="1">
      <alignment horizontal="center"/>
    </xf>
    <xf numFmtId="49" fontId="0" fillId="0" borderId="0" xfId="0" applyNumberFormat="1"/>
    <xf numFmtId="49" fontId="21" fillId="0" borderId="0" xfId="0" applyNumberFormat="1" applyFont="1" applyAlignment="1">
      <alignment horizontal="center"/>
    </xf>
    <xf numFmtId="169" fontId="0" fillId="0" borderId="0" xfId="5" applyNumberFormat="1" applyFont="1" applyAlignment="1">
      <alignment vertical="top"/>
    </xf>
    <xf numFmtId="0" fontId="16" fillId="5" borderId="0" xfId="0" applyFont="1" applyFill="1" applyBorder="1" applyAlignment="1" applyProtection="1">
      <alignment horizontal="center" vertical="top"/>
      <protection locked="0" hidden="1"/>
    </xf>
    <xf numFmtId="0" fontId="20" fillId="5" borderId="0" xfId="0" applyFont="1" applyFill="1" applyBorder="1" applyAlignment="1" applyProtection="1">
      <alignment vertical="top" wrapText="1"/>
      <protection hidden="1"/>
    </xf>
    <xf numFmtId="0" fontId="0" fillId="5" borderId="0" xfId="0" applyFill="1" applyBorder="1" applyAlignment="1" applyProtection="1">
      <alignment horizontal="center" vertical="top"/>
      <protection hidden="1"/>
    </xf>
    <xf numFmtId="0" fontId="0" fillId="5" borderId="0" xfId="0" applyFill="1" applyBorder="1" applyAlignment="1" applyProtection="1">
      <alignment horizontal="right" vertical="top"/>
      <protection locked="0" hidden="1"/>
    </xf>
    <xf numFmtId="167" fontId="8" fillId="5" borderId="0" xfId="5" applyNumberFormat="1" applyFont="1" applyFill="1" applyBorder="1" applyAlignment="1" applyProtection="1">
      <alignment horizontal="right" vertical="top"/>
      <protection hidden="1"/>
    </xf>
    <xf numFmtId="166" fontId="19" fillId="5" borderId="0" xfId="5" applyFont="1" applyFill="1" applyBorder="1" applyAlignment="1" applyProtection="1">
      <alignment horizontal="right" vertical="top"/>
      <protection hidden="1"/>
    </xf>
    <xf numFmtId="0" fontId="22" fillId="0" borderId="0" xfId="0" applyFont="1" applyAlignment="1" applyProtection="1">
      <alignment horizontal="left"/>
      <protection locked="0"/>
    </xf>
    <xf numFmtId="164" fontId="0" fillId="0" borderId="0" xfId="2" applyFont="1" applyProtection="1">
      <protection locked="0"/>
    </xf>
    <xf numFmtId="49" fontId="0" fillId="0" borderId="63" xfId="0" applyNumberFormat="1" applyBorder="1"/>
    <xf numFmtId="0" fontId="0" fillId="0" borderId="0" xfId="0" applyAlignment="1" applyProtection="1">
      <alignment vertical="center"/>
      <protection hidden="1"/>
    </xf>
    <xf numFmtId="166" fontId="0" fillId="11" borderId="44" xfId="5" applyFont="1" applyFill="1" applyBorder="1" applyAlignment="1" applyProtection="1">
      <alignment vertical="top"/>
      <protection hidden="1"/>
    </xf>
    <xf numFmtId="0" fontId="0" fillId="0" borderId="0" xfId="0" applyAlignment="1" applyProtection="1">
      <alignment vertical="top"/>
      <protection hidden="1"/>
    </xf>
    <xf numFmtId="164" fontId="0" fillId="0" borderId="0" xfId="0" applyNumberFormat="1"/>
    <xf numFmtId="169" fontId="19" fillId="10" borderId="44" xfId="5" applyNumberFormat="1" applyFont="1" applyFill="1" applyBorder="1" applyAlignment="1" applyProtection="1">
      <alignment horizontal="right" vertical="center"/>
      <protection hidden="1"/>
    </xf>
    <xf numFmtId="164" fontId="0" fillId="0" borderId="0" xfId="2" applyFont="1"/>
    <xf numFmtId="9" fontId="0" fillId="0" borderId="68" xfId="3" applyFont="1" applyBorder="1" applyAlignment="1" applyProtection="1">
      <alignment horizontal="right"/>
      <protection hidden="1"/>
    </xf>
    <xf numFmtId="166" fontId="0" fillId="0" borderId="69" xfId="5" applyFont="1" applyBorder="1" applyProtection="1">
      <protection hidden="1"/>
    </xf>
    <xf numFmtId="9" fontId="0" fillId="0" borderId="15" xfId="3" applyFont="1" applyBorder="1" applyAlignment="1" applyProtection="1">
      <alignment horizontal="right"/>
      <protection hidden="1"/>
    </xf>
    <xf numFmtId="166" fontId="0" fillId="0" borderId="7" xfId="5" applyFont="1" applyBorder="1" applyProtection="1">
      <protection hidden="1"/>
    </xf>
    <xf numFmtId="9" fontId="8" fillId="0" borderId="70" xfId="3" applyFont="1" applyBorder="1" applyAlignment="1" applyProtection="1">
      <alignment horizontal="right"/>
      <protection hidden="1"/>
    </xf>
    <xf numFmtId="166" fontId="8" fillId="0" borderId="7" xfId="5" applyFont="1" applyBorder="1" applyProtection="1">
      <protection hidden="1"/>
    </xf>
    <xf numFmtId="9" fontId="23" fillId="0" borderId="70" xfId="3" applyFont="1" applyBorder="1" applyAlignment="1" applyProtection="1">
      <alignment horizontal="right"/>
      <protection hidden="1"/>
    </xf>
    <xf numFmtId="166" fontId="8" fillId="0" borderId="73" xfId="5" applyFont="1" applyBorder="1" applyProtection="1">
      <protection hidden="1"/>
    </xf>
    <xf numFmtId="166" fontId="19" fillId="10" borderId="44" xfId="5" applyFont="1" applyFill="1" applyBorder="1" applyAlignment="1" applyProtection="1">
      <alignment horizontal="right"/>
      <protection hidden="1"/>
    </xf>
    <xf numFmtId="167" fontId="0" fillId="0" borderId="0" xfId="5" applyNumberFormat="1" applyFont="1"/>
    <xf numFmtId="166" fontId="0" fillId="0" borderId="0" xfId="5" applyFont="1"/>
    <xf numFmtId="0" fontId="20" fillId="0" borderId="0" xfId="0" applyFont="1" applyAlignment="1" applyProtection="1">
      <alignment vertical="top" wrapText="1"/>
      <protection hidden="1"/>
    </xf>
    <xf numFmtId="0" fontId="0" fillId="0" borderId="0" xfId="0" applyAlignment="1" applyProtection="1">
      <alignment horizontal="center" vertical="top"/>
      <protection hidden="1"/>
    </xf>
    <xf numFmtId="167" fontId="0" fillId="0" borderId="0" xfId="5" applyNumberFormat="1" applyFont="1" applyAlignment="1" applyProtection="1">
      <alignment horizontal="right" vertical="top"/>
      <protection hidden="1"/>
    </xf>
    <xf numFmtId="166" fontId="0" fillId="0" borderId="0" xfId="5" applyFont="1" applyAlignment="1" applyProtection="1">
      <alignment horizontal="right" vertical="top"/>
      <protection hidden="1"/>
    </xf>
    <xf numFmtId="167" fontId="0" fillId="0" borderId="0" xfId="5" applyNumberFormat="1" applyFont="1" applyProtection="1">
      <protection hidden="1"/>
    </xf>
    <xf numFmtId="166" fontId="0" fillId="0" borderId="0" xfId="5" applyFont="1" applyProtection="1">
      <protection hidden="1"/>
    </xf>
    <xf numFmtId="0" fontId="21" fillId="2" borderId="0" xfId="0" applyFont="1" applyFill="1" applyAlignment="1">
      <alignment horizontal="center"/>
    </xf>
    <xf numFmtId="0" fontId="2" fillId="2" borderId="0" xfId="0" applyFont="1" applyFill="1" applyAlignment="1">
      <alignment horizontal="center"/>
    </xf>
    <xf numFmtId="0" fontId="2" fillId="2" borderId="36" xfId="0" applyFont="1" applyFill="1" applyBorder="1" applyAlignment="1" applyProtection="1">
      <alignment horizontal="center" vertical="center"/>
      <protection hidden="1"/>
    </xf>
    <xf numFmtId="0" fontId="21" fillId="2" borderId="30" xfId="0" applyFont="1" applyFill="1" applyBorder="1" applyAlignment="1" applyProtection="1">
      <alignment horizontal="right"/>
      <protection hidden="1"/>
    </xf>
    <xf numFmtId="0" fontId="0" fillId="0" borderId="0" xfId="0" applyFill="1" applyBorder="1"/>
    <xf numFmtId="49" fontId="26" fillId="2" borderId="0" xfId="0" applyNumberFormat="1" applyFont="1" applyFill="1" applyAlignment="1">
      <alignment horizontal="center"/>
    </xf>
    <xf numFmtId="0" fontId="21" fillId="13" borderId="27" xfId="0" applyFont="1" applyFill="1" applyBorder="1" applyProtection="1">
      <protection hidden="1"/>
    </xf>
    <xf numFmtId="0" fontId="21" fillId="13" borderId="25" xfId="0" applyFont="1" applyFill="1" applyBorder="1" applyAlignment="1" applyProtection="1">
      <alignment horizontal="right"/>
      <protection hidden="1"/>
    </xf>
    <xf numFmtId="0" fontId="26" fillId="2" borderId="0" xfId="0" applyFont="1" applyFill="1" applyAlignment="1">
      <alignment horizontal="center"/>
    </xf>
    <xf numFmtId="0" fontId="8" fillId="2" borderId="0" xfId="0" applyFont="1" applyFill="1" applyAlignment="1">
      <alignment horizontal="center" wrapText="1"/>
    </xf>
    <xf numFmtId="49" fontId="27" fillId="2" borderId="2" xfId="0" applyNumberFormat="1" applyFont="1" applyFill="1" applyBorder="1" applyAlignment="1" applyProtection="1">
      <alignment horizontal="center"/>
      <protection hidden="1"/>
    </xf>
    <xf numFmtId="170" fontId="28" fillId="2" borderId="2" xfId="0" applyNumberFormat="1" applyFont="1" applyFill="1" applyBorder="1" applyAlignment="1">
      <alignment horizontal="center"/>
    </xf>
    <xf numFmtId="170" fontId="0" fillId="2" borderId="2" xfId="3" applyNumberFormat="1" applyFont="1" applyFill="1" applyBorder="1" applyAlignment="1">
      <alignment horizontal="center"/>
    </xf>
    <xf numFmtId="170" fontId="0" fillId="2" borderId="2" xfId="0" applyNumberFormat="1" applyFill="1" applyBorder="1" applyAlignment="1">
      <alignment horizontal="center"/>
    </xf>
    <xf numFmtId="9" fontId="21" fillId="2" borderId="41" xfId="0" applyNumberFormat="1" applyFont="1" applyFill="1" applyBorder="1" applyProtection="1">
      <protection hidden="1"/>
    </xf>
    <xf numFmtId="0" fontId="21" fillId="2" borderId="41" xfId="0" applyFont="1" applyFill="1" applyBorder="1" applyAlignment="1" applyProtection="1">
      <alignment horizontal="right"/>
      <protection hidden="1"/>
    </xf>
    <xf numFmtId="0" fontId="21" fillId="0" borderId="0" xfId="0" applyFont="1" applyAlignment="1">
      <alignment horizontal="center"/>
    </xf>
    <xf numFmtId="0" fontId="15" fillId="0" borderId="0" xfId="0" applyFont="1" applyAlignment="1">
      <alignment vertical="center" wrapText="1"/>
    </xf>
    <xf numFmtId="0" fontId="15" fillId="0" borderId="0" xfId="0" applyFont="1" applyAlignment="1">
      <alignment horizontal="right" vertical="center" wrapText="1"/>
    </xf>
    <xf numFmtId="0" fontId="21" fillId="0" borderId="75" xfId="0" applyFont="1" applyBorder="1" applyAlignment="1">
      <alignment horizontal="center"/>
    </xf>
    <xf numFmtId="0" fontId="21" fillId="2" borderId="75" xfId="0" applyFont="1" applyFill="1" applyBorder="1" applyAlignment="1">
      <alignment horizontal="center"/>
    </xf>
    <xf numFmtId="15" fontId="16" fillId="0" borderId="0" xfId="0" applyNumberFormat="1" applyFont="1" applyAlignment="1">
      <alignment vertical="top"/>
    </xf>
    <xf numFmtId="15" fontId="16" fillId="0" borderId="0" xfId="0" applyNumberFormat="1" applyFont="1" applyAlignment="1">
      <alignment horizontal="right" vertical="top"/>
    </xf>
    <xf numFmtId="2" fontId="20" fillId="0" borderId="79" xfId="0" applyNumberFormat="1" applyFont="1" applyBorder="1" applyAlignment="1">
      <alignment vertical="center"/>
    </xf>
    <xf numFmtId="14" fontId="20" fillId="0" borderId="80" xfId="0" applyNumberFormat="1" applyFont="1" applyBorder="1" applyAlignment="1">
      <alignment vertical="center"/>
    </xf>
    <xf numFmtId="171" fontId="20" fillId="0" borderId="0" xfId="0" applyNumberFormat="1" applyFont="1" applyAlignment="1">
      <alignment vertical="center"/>
    </xf>
    <xf numFmtId="171" fontId="20" fillId="0" borderId="0" xfId="0" applyNumberFormat="1" applyFont="1" applyAlignment="1">
      <alignment horizontal="right" vertical="center"/>
    </xf>
    <xf numFmtId="0" fontId="0" fillId="0" borderId="0" xfId="0" applyAlignment="1" applyProtection="1">
      <alignment wrapText="1"/>
      <protection hidden="1"/>
    </xf>
    <xf numFmtId="0" fontId="0" fillId="0" borderId="0" xfId="0" applyAlignment="1" applyProtection="1">
      <alignment horizontal="center"/>
      <protection hidden="1"/>
    </xf>
    <xf numFmtId="0" fontId="21" fillId="0" borderId="0" xfId="0" applyFont="1" applyProtection="1">
      <protection hidden="1"/>
    </xf>
    <xf numFmtId="0" fontId="21" fillId="0" borderId="0" xfId="0" applyFont="1" applyAlignment="1" applyProtection="1">
      <alignment horizontal="right"/>
      <protection hidden="1"/>
    </xf>
    <xf numFmtId="0" fontId="2" fillId="0" borderId="0" xfId="0" applyFont="1" applyProtection="1">
      <protection hidden="1"/>
    </xf>
    <xf numFmtId="0" fontId="16" fillId="10" borderId="20" xfId="0" applyFont="1" applyFill="1" applyBorder="1" applyAlignment="1" applyProtection="1">
      <alignment horizontal="center"/>
      <protection hidden="1"/>
    </xf>
    <xf numFmtId="165" fontId="25" fillId="10" borderId="23" xfId="1" applyFont="1" applyFill="1" applyBorder="1" applyAlignment="1" applyProtection="1">
      <alignment horizontal="right" vertical="center"/>
      <protection hidden="1"/>
    </xf>
    <xf numFmtId="0" fontId="21" fillId="10" borderId="81" xfId="0" applyFont="1" applyFill="1" applyBorder="1" applyAlignment="1">
      <alignment horizontal="center"/>
    </xf>
    <xf numFmtId="165" fontId="25" fillId="10" borderId="82" xfId="1" applyFont="1" applyFill="1" applyBorder="1" applyAlignment="1" applyProtection="1">
      <alignment horizontal="right" vertical="center"/>
      <protection hidden="1"/>
    </xf>
    <xf numFmtId="0" fontId="16" fillId="10" borderId="0" xfId="0" applyFont="1" applyFill="1" applyAlignment="1" applyProtection="1">
      <alignment horizontal="center"/>
      <protection hidden="1"/>
    </xf>
    <xf numFmtId="165" fontId="25" fillId="10" borderId="75" xfId="1" applyFont="1" applyFill="1" applyBorder="1" applyAlignment="1" applyProtection="1">
      <alignment horizontal="right" vertical="center"/>
      <protection hidden="1"/>
    </xf>
    <xf numFmtId="0" fontId="21" fillId="10" borderId="85" xfId="0" applyFont="1" applyFill="1" applyBorder="1" applyAlignment="1">
      <alignment horizontal="center"/>
    </xf>
    <xf numFmtId="165" fontId="25" fillId="10" borderId="86" xfId="1" applyFont="1" applyFill="1" applyBorder="1" applyAlignment="1" applyProtection="1">
      <alignment horizontal="right" vertical="center"/>
      <protection hidden="1"/>
    </xf>
    <xf numFmtId="0" fontId="21" fillId="0" borderId="0" xfId="0" quotePrefix="1" applyFont="1" applyAlignment="1">
      <alignment horizontal="center"/>
    </xf>
    <xf numFmtId="0" fontId="21" fillId="0" borderId="87" xfId="0" applyFont="1" applyBorder="1" applyAlignment="1">
      <alignment horizontal="left" vertical="top" wrapText="1"/>
    </xf>
    <xf numFmtId="0" fontId="21" fillId="0" borderId="3" xfId="0" applyFont="1" applyBorder="1" applyAlignment="1">
      <alignment horizontal="center"/>
    </xf>
    <xf numFmtId="0" fontId="21" fillId="0" borderId="3" xfId="0" applyFont="1" applyBorder="1"/>
    <xf numFmtId="165" fontId="21" fillId="0" borderId="3" xfId="1" applyFont="1" applyBorder="1" applyAlignment="1" applyProtection="1">
      <alignment horizontal="right"/>
      <protection hidden="1"/>
    </xf>
    <xf numFmtId="165" fontId="21" fillId="0" borderId="88" xfId="1" applyFont="1" applyBorder="1" applyAlignment="1" applyProtection="1">
      <alignment horizontal="right" vertical="center"/>
      <protection hidden="1"/>
    </xf>
    <xf numFmtId="0" fontId="21" fillId="0" borderId="89" xfId="0" applyFont="1" applyBorder="1"/>
    <xf numFmtId="165" fontId="21" fillId="0" borderId="90" xfId="1" applyFont="1" applyBorder="1" applyAlignment="1" applyProtection="1">
      <alignment horizontal="right" vertical="center"/>
      <protection hidden="1"/>
    </xf>
    <xf numFmtId="0" fontId="21" fillId="0" borderId="34" xfId="0" applyFont="1" applyBorder="1" applyAlignment="1">
      <alignment horizontal="left" vertical="top" wrapText="1"/>
    </xf>
    <xf numFmtId="0" fontId="21" fillId="0" borderId="0" xfId="0" applyFont="1"/>
    <xf numFmtId="165" fontId="21" fillId="0" borderId="0" xfId="1" applyFont="1" applyAlignment="1" applyProtection="1">
      <alignment horizontal="right"/>
      <protection hidden="1"/>
    </xf>
    <xf numFmtId="165" fontId="21" fillId="0" borderId="75" xfId="1" applyFont="1" applyBorder="1" applyAlignment="1" applyProtection="1">
      <alignment horizontal="right" vertical="center"/>
      <protection hidden="1"/>
    </xf>
    <xf numFmtId="0" fontId="21" fillId="0" borderId="85" xfId="0" applyFont="1" applyBorder="1"/>
    <xf numFmtId="165" fontId="21" fillId="0" borderId="86" xfId="1" applyFont="1" applyBorder="1" applyAlignment="1" applyProtection="1">
      <alignment horizontal="right" vertical="center"/>
      <protection hidden="1"/>
    </xf>
    <xf numFmtId="0" fontId="25" fillId="0" borderId="34" xfId="0" applyFont="1" applyBorder="1" applyAlignment="1">
      <alignment horizontal="left" vertical="top" wrapText="1"/>
    </xf>
    <xf numFmtId="4" fontId="21" fillId="0" borderId="0" xfId="0" applyNumberFormat="1" applyFont="1" applyAlignment="1">
      <alignment horizontal="center"/>
    </xf>
    <xf numFmtId="165" fontId="25" fillId="0" borderId="91" xfId="1" applyFont="1" applyBorder="1" applyAlignment="1" applyProtection="1">
      <alignment horizontal="right" vertical="center"/>
      <protection hidden="1"/>
    </xf>
    <xf numFmtId="165" fontId="25" fillId="0" borderId="92" xfId="1" applyFont="1" applyBorder="1" applyAlignment="1" applyProtection="1">
      <alignment horizontal="right" vertical="center"/>
      <protection hidden="1"/>
    </xf>
    <xf numFmtId="0" fontId="25" fillId="0" borderId="34" xfId="0" quotePrefix="1" applyFont="1" applyBorder="1" applyAlignment="1">
      <alignment horizontal="left" vertical="top" wrapText="1"/>
    </xf>
    <xf numFmtId="0" fontId="16" fillId="0" borderId="0" xfId="0" applyFont="1" applyProtection="1">
      <protection hidden="1"/>
    </xf>
    <xf numFmtId="168" fontId="2" fillId="0" borderId="0" xfId="1" applyNumberFormat="1" applyFont="1" applyProtection="1">
      <protection hidden="1"/>
    </xf>
    <xf numFmtId="165" fontId="21" fillId="0" borderId="85" xfId="0" applyNumberFormat="1" applyFont="1" applyBorder="1"/>
    <xf numFmtId="4" fontId="21" fillId="10" borderId="76" xfId="0" applyNumberFormat="1" applyFont="1" applyFill="1" applyBorder="1" applyAlignment="1">
      <alignment horizontal="left" vertical="top" wrapText="1"/>
    </xf>
    <xf numFmtId="0" fontId="21" fillId="10" borderId="93" xfId="0" applyFont="1" applyFill="1" applyBorder="1" applyAlignment="1">
      <alignment horizontal="center"/>
    </xf>
    <xf numFmtId="0" fontId="21" fillId="10" borderId="94" xfId="0" applyFont="1" applyFill="1" applyBorder="1"/>
    <xf numFmtId="0" fontId="25" fillId="10" borderId="94" xfId="0" applyFont="1" applyFill="1" applyBorder="1" applyAlignment="1">
      <alignment horizontal="right"/>
    </xf>
    <xf numFmtId="165" fontId="21" fillId="10" borderId="94" xfId="0" applyNumberFormat="1" applyFont="1" applyFill="1" applyBorder="1" applyAlignment="1" applyProtection="1">
      <alignment horizontal="right"/>
      <protection hidden="1"/>
    </xf>
    <xf numFmtId="172" fontId="25" fillId="10" borderId="95" xfId="1" applyNumberFormat="1" applyFont="1" applyFill="1" applyBorder="1" applyAlignment="1" applyProtection="1">
      <alignment horizontal="right"/>
      <protection hidden="1"/>
    </xf>
    <xf numFmtId="0" fontId="21" fillId="10" borderId="96" xfId="0" applyFont="1" applyFill="1" applyBorder="1"/>
    <xf numFmtId="165" fontId="25" fillId="10" borderId="97" xfId="1" applyFont="1" applyFill="1" applyBorder="1" applyAlignment="1" applyProtection="1">
      <alignment horizontal="right"/>
      <protection hidden="1"/>
    </xf>
    <xf numFmtId="173" fontId="21" fillId="0" borderId="3" xfId="0" applyNumberFormat="1" applyFont="1" applyBorder="1"/>
    <xf numFmtId="172" fontId="25" fillId="10" borderId="94" xfId="0" applyNumberFormat="1" applyFont="1" applyFill="1" applyBorder="1" applyAlignment="1" applyProtection="1">
      <alignment horizontal="right"/>
      <protection hidden="1"/>
    </xf>
    <xf numFmtId="0" fontId="0" fillId="10" borderId="20" xfId="0" applyFill="1" applyBorder="1" applyAlignment="1" applyProtection="1">
      <alignment horizontal="center"/>
      <protection hidden="1"/>
    </xf>
    <xf numFmtId="0" fontId="0" fillId="10" borderId="0" xfId="0" applyFill="1" applyAlignment="1" applyProtection="1">
      <alignment horizontal="center"/>
      <protection hidden="1"/>
    </xf>
    <xf numFmtId="2" fontId="21" fillId="10" borderId="85" xfId="0" applyNumberFormat="1" applyFont="1" applyFill="1" applyBorder="1" applyAlignment="1">
      <alignment horizontal="center"/>
    </xf>
    <xf numFmtId="0" fontId="25" fillId="0" borderId="98" xfId="0" applyFont="1" applyBorder="1" applyAlignment="1">
      <alignment horizontal="left" vertical="top" wrapText="1"/>
    </xf>
    <xf numFmtId="0" fontId="21" fillId="0" borderId="99" xfId="0" applyFont="1" applyBorder="1" applyAlignment="1">
      <alignment horizontal="center"/>
    </xf>
    <xf numFmtId="0" fontId="21" fillId="0" borderId="99" xfId="0" applyFont="1" applyBorder="1"/>
    <xf numFmtId="165" fontId="21" fillId="0" borderId="99" xfId="1" applyFont="1" applyBorder="1" applyAlignment="1" applyProtection="1">
      <alignment horizontal="right"/>
      <protection hidden="1"/>
    </xf>
    <xf numFmtId="165" fontId="21" fillId="0" borderId="100" xfId="1" applyFont="1" applyBorder="1" applyAlignment="1" applyProtection="1">
      <alignment horizontal="right" vertical="center"/>
      <protection hidden="1"/>
    </xf>
    <xf numFmtId="165" fontId="21" fillId="0" borderId="101" xfId="1" applyFont="1" applyBorder="1" applyAlignment="1" applyProtection="1">
      <alignment horizontal="right" vertical="center"/>
      <protection hidden="1"/>
    </xf>
    <xf numFmtId="0" fontId="21" fillId="0" borderId="102" xfId="0" applyFont="1" applyBorder="1" applyAlignment="1">
      <alignment horizontal="left" vertical="top" wrapText="1"/>
    </xf>
    <xf numFmtId="0" fontId="21" fillId="0" borderId="5" xfId="0" applyFont="1" applyBorder="1" applyAlignment="1">
      <alignment horizontal="center"/>
    </xf>
    <xf numFmtId="0" fontId="21" fillId="0" borderId="5" xfId="0" applyFont="1" applyBorder="1"/>
    <xf numFmtId="170" fontId="21" fillId="0" borderId="3" xfId="3" applyNumberFormat="1" applyFont="1" applyBorder="1"/>
    <xf numFmtId="165" fontId="21" fillId="0" borderId="5" xfId="1" applyFont="1" applyBorder="1" applyAlignment="1" applyProtection="1">
      <alignment horizontal="right"/>
      <protection hidden="1"/>
    </xf>
    <xf numFmtId="165" fontId="21" fillId="0" borderId="103" xfId="1" applyFont="1" applyBorder="1" applyAlignment="1" applyProtection="1">
      <alignment horizontal="right" vertical="center"/>
      <protection hidden="1"/>
    </xf>
    <xf numFmtId="165" fontId="25" fillId="0" borderId="0" xfId="1" applyFont="1" applyAlignment="1" applyProtection="1">
      <alignment horizontal="right"/>
      <protection hidden="1"/>
    </xf>
    <xf numFmtId="165" fontId="25" fillId="0" borderId="75" xfId="1" applyFont="1" applyBorder="1" applyAlignment="1" applyProtection="1">
      <alignment horizontal="right" vertical="center"/>
      <protection hidden="1"/>
    </xf>
    <xf numFmtId="165" fontId="25" fillId="0" borderId="86" xfId="1" applyFont="1" applyBorder="1" applyAlignment="1" applyProtection="1">
      <alignment horizontal="right" vertical="center"/>
      <protection hidden="1"/>
    </xf>
    <xf numFmtId="0" fontId="21" fillId="10" borderId="104" xfId="0" applyFont="1" applyFill="1" applyBorder="1" applyAlignment="1">
      <alignment horizontal="left" vertical="top" wrapText="1"/>
    </xf>
    <xf numFmtId="0" fontId="21" fillId="10" borderId="94" xfId="0" applyFont="1" applyFill="1" applyBorder="1" applyAlignment="1">
      <alignment horizontal="center"/>
    </xf>
    <xf numFmtId="165" fontId="21" fillId="10" borderId="94" xfId="1" applyFont="1" applyFill="1" applyBorder="1" applyAlignment="1" applyProtection="1">
      <alignment horizontal="right"/>
      <protection hidden="1"/>
    </xf>
    <xf numFmtId="165" fontId="25" fillId="10" borderId="95" xfId="1" applyFont="1" applyFill="1" applyBorder="1" applyAlignment="1" applyProtection="1">
      <alignment horizontal="right"/>
      <protection hidden="1"/>
    </xf>
    <xf numFmtId="165" fontId="0" fillId="0" borderId="0" xfId="0" applyNumberFormat="1"/>
    <xf numFmtId="9" fontId="21" fillId="0" borderId="3" xfId="3" applyFont="1" applyBorder="1" applyAlignment="1">
      <alignment horizontal="center"/>
    </xf>
    <xf numFmtId="2" fontId="21" fillId="0" borderId="3" xfId="3" applyNumberFormat="1" applyFont="1" applyBorder="1" applyAlignment="1">
      <alignment horizontal="center"/>
    </xf>
    <xf numFmtId="165" fontId="21" fillId="0" borderId="89" xfId="0" applyNumberFormat="1" applyFont="1" applyBorder="1"/>
    <xf numFmtId="0" fontId="21" fillId="0" borderId="3" xfId="3" applyNumberFormat="1" applyFont="1" applyBorder="1" applyAlignment="1">
      <alignment horizontal="center"/>
    </xf>
    <xf numFmtId="9" fontId="0" fillId="0" borderId="0" xfId="0" applyNumberFormat="1"/>
    <xf numFmtId="165" fontId="21" fillId="0" borderId="3" xfId="1" applyFont="1" applyFill="1" applyBorder="1" applyAlignment="1" applyProtection="1">
      <alignment horizontal="right"/>
      <protection hidden="1"/>
    </xf>
    <xf numFmtId="165" fontId="25" fillId="10" borderId="95" xfId="1" applyNumberFormat="1" applyFont="1" applyFill="1" applyBorder="1" applyAlignment="1" applyProtection="1">
      <alignment horizontal="right"/>
      <protection hidden="1"/>
    </xf>
    <xf numFmtId="174" fontId="21" fillId="0" borderId="3" xfId="0" applyNumberFormat="1" applyFont="1" applyBorder="1"/>
    <xf numFmtId="0" fontId="21" fillId="0" borderId="87" xfId="0" quotePrefix="1" applyFont="1" applyBorder="1" applyAlignment="1">
      <alignment horizontal="left" vertical="top" wrapText="1"/>
    </xf>
    <xf numFmtId="165" fontId="25" fillId="10" borderId="94" xfId="0" applyNumberFormat="1" applyFont="1" applyFill="1" applyBorder="1" applyAlignment="1" applyProtection="1">
      <alignment horizontal="right"/>
      <protection hidden="1"/>
    </xf>
    <xf numFmtId="168" fontId="21" fillId="0" borderId="0" xfId="1" applyNumberFormat="1" applyFont="1" applyProtection="1">
      <protection hidden="1"/>
    </xf>
    <xf numFmtId="165" fontId="21" fillId="10" borderId="94" xfId="1" applyNumberFormat="1" applyFont="1" applyFill="1" applyBorder="1" applyAlignment="1" applyProtection="1">
      <alignment horizontal="right"/>
      <protection hidden="1"/>
    </xf>
    <xf numFmtId="172" fontId="21" fillId="10" borderId="94" xfId="0" applyNumberFormat="1" applyFont="1" applyFill="1" applyBorder="1" applyAlignment="1" applyProtection="1">
      <alignment horizontal="right"/>
      <protection hidden="1"/>
    </xf>
    <xf numFmtId="0" fontId="21" fillId="0" borderId="105" xfId="0" applyFont="1" applyBorder="1" applyAlignment="1">
      <alignment horizontal="left" vertical="top" wrapText="1"/>
    </xf>
    <xf numFmtId="0" fontId="21" fillId="0" borderId="106" xfId="0" applyFont="1" applyBorder="1" applyAlignment="1">
      <alignment horizontal="center"/>
    </xf>
    <xf numFmtId="0" fontId="21" fillId="0" borderId="106" xfId="0" applyFont="1" applyBorder="1"/>
    <xf numFmtId="165" fontId="21" fillId="0" borderId="106" xfId="1" applyFont="1" applyBorder="1" applyAlignment="1" applyProtection="1">
      <alignment horizontal="right"/>
      <protection hidden="1"/>
    </xf>
    <xf numFmtId="165" fontId="21" fillId="0" borderId="107" xfId="1" applyFont="1" applyBorder="1" applyAlignment="1" applyProtection="1">
      <alignment horizontal="right" vertical="center"/>
      <protection hidden="1"/>
    </xf>
    <xf numFmtId="0" fontId="21" fillId="0" borderId="108" xfId="0" applyFont="1" applyBorder="1" applyAlignment="1">
      <alignment horizontal="left" vertical="top" wrapText="1"/>
    </xf>
    <xf numFmtId="0" fontId="21" fillId="0" borderId="109" xfId="0" applyFont="1" applyBorder="1" applyAlignment="1">
      <alignment horizontal="center"/>
    </xf>
    <xf numFmtId="0" fontId="21" fillId="0" borderId="109" xfId="0" applyFont="1" applyBorder="1"/>
    <xf numFmtId="165" fontId="21" fillId="0" borderId="109" xfId="1" applyFont="1" applyBorder="1" applyAlignment="1" applyProtection="1">
      <alignment horizontal="right"/>
      <protection hidden="1"/>
    </xf>
    <xf numFmtId="165" fontId="21" fillId="0" borderId="110" xfId="1" applyFont="1" applyBorder="1" applyAlignment="1" applyProtection="1">
      <alignment horizontal="right" vertical="center"/>
      <protection hidden="1"/>
    </xf>
    <xf numFmtId="0" fontId="21" fillId="0" borderId="111" xfId="0" applyFont="1" applyBorder="1"/>
    <xf numFmtId="165" fontId="21" fillId="0" borderId="112" xfId="1" applyFont="1" applyBorder="1" applyAlignment="1" applyProtection="1">
      <alignment horizontal="right" vertical="center"/>
      <protection hidden="1"/>
    </xf>
    <xf numFmtId="165" fontId="21" fillId="0" borderId="91" xfId="1" applyFont="1" applyBorder="1" applyAlignment="1" applyProtection="1">
      <alignment horizontal="right" vertical="center"/>
      <protection hidden="1"/>
    </xf>
    <xf numFmtId="165" fontId="25" fillId="10" borderId="113" xfId="1" applyFont="1" applyFill="1" applyBorder="1" applyAlignment="1" applyProtection="1">
      <alignment horizontal="right"/>
      <protection hidden="1"/>
    </xf>
    <xf numFmtId="0" fontId="21" fillId="10" borderId="114" xfId="0" applyFont="1" applyFill="1" applyBorder="1" applyAlignment="1">
      <alignment horizontal="center"/>
    </xf>
    <xf numFmtId="0" fontId="21" fillId="10" borderId="115" xfId="0" applyFont="1" applyFill="1" applyBorder="1"/>
    <xf numFmtId="0" fontId="25" fillId="10" borderId="115" xfId="0" applyFont="1" applyFill="1" applyBorder="1" applyAlignment="1">
      <alignment horizontal="right"/>
    </xf>
    <xf numFmtId="165" fontId="21" fillId="10" borderId="115" xfId="0" applyNumberFormat="1" applyFont="1" applyFill="1" applyBorder="1" applyAlignment="1" applyProtection="1">
      <alignment horizontal="right"/>
      <protection hidden="1"/>
    </xf>
    <xf numFmtId="165" fontId="25" fillId="10" borderId="116" xfId="1" applyFont="1" applyFill="1" applyBorder="1" applyAlignment="1" applyProtection="1">
      <alignment horizontal="right"/>
      <protection hidden="1"/>
    </xf>
    <xf numFmtId="0" fontId="21" fillId="0" borderId="117" xfId="0" applyFont="1" applyBorder="1" applyAlignment="1">
      <alignment horizontal="left" vertical="top" wrapText="1"/>
    </xf>
    <xf numFmtId="0" fontId="21" fillId="0" borderId="118" xfId="0" applyFont="1" applyBorder="1" applyAlignment="1">
      <alignment horizontal="center"/>
    </xf>
    <xf numFmtId="0" fontId="21" fillId="0" borderId="118" xfId="0" applyFont="1" applyBorder="1"/>
    <xf numFmtId="165" fontId="21" fillId="0" borderId="118" xfId="1" applyFont="1" applyBorder="1" applyAlignment="1" applyProtection="1">
      <alignment horizontal="right"/>
      <protection hidden="1"/>
    </xf>
    <xf numFmtId="165" fontId="21" fillId="0" borderId="119" xfId="1" applyFont="1" applyBorder="1" applyAlignment="1" applyProtection="1">
      <alignment horizontal="right" vertical="center"/>
      <protection hidden="1"/>
    </xf>
    <xf numFmtId="0" fontId="21" fillId="10" borderId="120" xfId="0" applyFont="1" applyFill="1" applyBorder="1" applyAlignment="1">
      <alignment horizontal="left" vertical="top" wrapText="1"/>
    </xf>
    <xf numFmtId="0" fontId="21" fillId="10" borderId="115" xfId="0" applyFont="1" applyFill="1" applyBorder="1" applyAlignment="1">
      <alignment horizontal="center"/>
    </xf>
    <xf numFmtId="165" fontId="21" fillId="10" borderId="115" xfId="1" applyFont="1" applyFill="1" applyBorder="1" applyAlignment="1" applyProtection="1">
      <alignment horizontal="right"/>
      <protection hidden="1"/>
    </xf>
    <xf numFmtId="165" fontId="25" fillId="0" borderId="88" xfId="1" applyFont="1" applyBorder="1" applyAlignment="1" applyProtection="1">
      <alignment horizontal="right" vertical="center"/>
      <protection hidden="1"/>
    </xf>
    <xf numFmtId="0" fontId="21" fillId="0" borderId="0" xfId="0" quotePrefix="1" applyFont="1" applyFill="1" applyAlignment="1">
      <alignment horizontal="center"/>
    </xf>
    <xf numFmtId="0" fontId="2" fillId="0" borderId="0" xfId="0" applyFont="1" applyFill="1" applyProtection="1">
      <protection hidden="1"/>
    </xf>
    <xf numFmtId="0" fontId="21" fillId="0" borderId="34" xfId="0" applyFont="1" applyFill="1" applyBorder="1" applyAlignment="1">
      <alignment horizontal="left" vertical="top" wrapText="1"/>
    </xf>
    <xf numFmtId="0" fontId="21" fillId="0" borderId="0" xfId="0" applyFont="1" applyFill="1" applyBorder="1" applyAlignment="1">
      <alignment horizontal="center"/>
    </xf>
    <xf numFmtId="0" fontId="21" fillId="0" borderId="0" xfId="0" applyFont="1" applyFill="1" applyBorder="1"/>
    <xf numFmtId="0" fontId="25" fillId="0" borderId="0" xfId="0" applyFont="1" applyFill="1" applyBorder="1" applyAlignment="1">
      <alignment horizontal="right"/>
    </xf>
    <xf numFmtId="165" fontId="21" fillId="0" borderId="0" xfId="1" applyFont="1" applyFill="1" applyBorder="1" applyAlignment="1" applyProtection="1">
      <alignment horizontal="right"/>
      <protection hidden="1"/>
    </xf>
    <xf numFmtId="165" fontId="25" fillId="0" borderId="75" xfId="1" applyFont="1" applyFill="1" applyBorder="1" applyAlignment="1" applyProtection="1">
      <alignment horizontal="right"/>
      <protection hidden="1"/>
    </xf>
    <xf numFmtId="0" fontId="21" fillId="0" borderId="85" xfId="0" applyFont="1" applyFill="1" applyBorder="1"/>
    <xf numFmtId="165" fontId="21" fillId="0" borderId="112" xfId="1" applyFont="1" applyFill="1" applyBorder="1" applyAlignment="1" applyProtection="1">
      <alignment horizontal="right" vertical="center"/>
      <protection hidden="1"/>
    </xf>
    <xf numFmtId="0" fontId="0" fillId="0" borderId="0" xfId="0" applyFill="1"/>
    <xf numFmtId="0" fontId="21" fillId="0" borderId="121" xfId="0" applyFont="1" applyBorder="1" applyAlignment="1">
      <alignment horizontal="left" vertical="top" wrapText="1"/>
    </xf>
    <xf numFmtId="0" fontId="21" fillId="0" borderId="122" xfId="0" applyFont="1" applyBorder="1" applyAlignment="1">
      <alignment horizontal="center"/>
    </xf>
    <xf numFmtId="0" fontId="21" fillId="0" borderId="122" xfId="0" applyFont="1" applyBorder="1"/>
    <xf numFmtId="165" fontId="21" fillId="0" borderId="122" xfId="1" applyFont="1" applyBorder="1" applyAlignment="1" applyProtection="1">
      <alignment horizontal="right"/>
      <protection hidden="1"/>
    </xf>
    <xf numFmtId="165" fontId="21" fillId="0" borderId="123" xfId="1" applyFont="1" applyBorder="1" applyAlignment="1" applyProtection="1">
      <alignment horizontal="right" vertical="center"/>
      <protection hidden="1"/>
    </xf>
    <xf numFmtId="0" fontId="21" fillId="0" borderId="124" xfId="0" applyFont="1" applyBorder="1" applyAlignment="1">
      <alignment horizontal="left" vertical="top" wrapText="1"/>
    </xf>
    <xf numFmtId="0" fontId="21" fillId="0" borderId="125" xfId="0" applyFont="1" applyBorder="1" applyAlignment="1">
      <alignment horizontal="center"/>
    </xf>
    <xf numFmtId="0" fontId="21" fillId="0" borderId="125" xfId="0" applyFont="1" applyBorder="1"/>
    <xf numFmtId="165" fontId="21" fillId="0" borderId="125" xfId="1" applyFont="1" applyBorder="1" applyAlignment="1" applyProtection="1">
      <alignment horizontal="right"/>
      <protection hidden="1"/>
    </xf>
    <xf numFmtId="165" fontId="21" fillId="0" borderId="126" xfId="1" applyFont="1" applyBorder="1" applyAlignment="1" applyProtection="1">
      <alignment horizontal="right" vertical="center"/>
      <protection hidden="1"/>
    </xf>
    <xf numFmtId="0" fontId="21" fillId="0" borderId="0" xfId="0" applyFont="1" applyFill="1" applyBorder="1" applyAlignment="1">
      <alignment horizontal="left" vertical="top" wrapText="1"/>
    </xf>
    <xf numFmtId="165" fontId="25" fillId="0" borderId="0" xfId="1" applyFont="1" applyFill="1" applyBorder="1" applyAlignment="1" applyProtection="1">
      <alignment horizontal="right"/>
      <protection hidden="1"/>
    </xf>
    <xf numFmtId="165" fontId="21" fillId="0" borderId="92" xfId="1" applyFont="1" applyFill="1" applyBorder="1" applyAlignment="1" applyProtection="1">
      <alignment horizontal="right" vertical="center"/>
      <protection hidden="1"/>
    </xf>
    <xf numFmtId="0" fontId="21" fillId="0" borderId="0" xfId="0" applyFont="1" applyFill="1" applyProtection="1">
      <protection hidden="1"/>
    </xf>
    <xf numFmtId="0" fontId="21" fillId="0" borderId="0" xfId="0" applyFont="1" applyFill="1" applyAlignment="1" applyProtection="1">
      <alignment horizontal="right"/>
      <protection hidden="1"/>
    </xf>
    <xf numFmtId="0" fontId="21" fillId="0" borderId="127" xfId="0" applyFont="1" applyBorder="1" applyAlignment="1">
      <alignment horizontal="left" vertical="top" wrapText="1"/>
    </xf>
    <xf numFmtId="0" fontId="21" fillId="0" borderId="128" xfId="0" applyFont="1" applyBorder="1" applyAlignment="1">
      <alignment horizontal="center"/>
    </xf>
    <xf numFmtId="0" fontId="21" fillId="0" borderId="128" xfId="0" applyFont="1" applyBorder="1"/>
    <xf numFmtId="165" fontId="21" fillId="0" borderId="128" xfId="1" applyFont="1" applyBorder="1" applyAlignment="1" applyProtection="1">
      <alignment horizontal="right"/>
      <protection hidden="1"/>
    </xf>
    <xf numFmtId="165" fontId="21" fillId="0" borderId="129" xfId="1" applyFont="1" applyBorder="1" applyAlignment="1" applyProtection="1">
      <alignment horizontal="right" vertical="center"/>
      <protection hidden="1"/>
    </xf>
    <xf numFmtId="0" fontId="21" fillId="0" borderId="130" xfId="0" applyFont="1" applyBorder="1"/>
    <xf numFmtId="165" fontId="21" fillId="0" borderId="131" xfId="1" applyFont="1" applyBorder="1" applyAlignment="1" applyProtection="1">
      <alignment horizontal="right" vertical="center"/>
      <protection hidden="1"/>
    </xf>
    <xf numFmtId="165" fontId="21" fillId="0" borderId="86" xfId="1" applyFont="1" applyFill="1" applyBorder="1" applyAlignment="1" applyProtection="1">
      <alignment horizontal="right" vertical="center"/>
      <protection hidden="1"/>
    </xf>
    <xf numFmtId="0" fontId="21" fillId="0" borderId="87" xfId="0" applyFont="1" applyBorder="1" applyAlignment="1" applyProtection="1">
      <alignment horizontal="left" vertical="center" wrapText="1"/>
      <protection hidden="1"/>
    </xf>
    <xf numFmtId="0" fontId="21" fillId="0" borderId="3" xfId="0" applyFont="1" applyBorder="1" applyAlignment="1" applyProtection="1">
      <alignment horizontal="center" vertical="center"/>
      <protection hidden="1"/>
    </xf>
    <xf numFmtId="0" fontId="21" fillId="0" borderId="3" xfId="0" applyFont="1" applyBorder="1" applyAlignment="1" applyProtection="1">
      <alignment vertical="center"/>
      <protection hidden="1"/>
    </xf>
    <xf numFmtId="165" fontId="21" fillId="0" borderId="3" xfId="1" applyFont="1" applyBorder="1" applyAlignment="1" applyProtection="1">
      <alignment horizontal="right" vertical="center"/>
      <protection hidden="1"/>
    </xf>
    <xf numFmtId="0" fontId="21" fillId="0" borderId="34" xfId="0" applyFont="1" applyBorder="1" applyAlignment="1" applyProtection="1">
      <alignment horizontal="left" vertical="top" wrapText="1"/>
      <protection hidden="1"/>
    </xf>
    <xf numFmtId="0" fontId="21" fillId="0" borderId="0" xfId="0" applyFont="1" applyAlignment="1" applyProtection="1">
      <alignment horizontal="center"/>
      <protection hidden="1"/>
    </xf>
    <xf numFmtId="0" fontId="25" fillId="0" borderId="34" xfId="0" applyFont="1" applyBorder="1" applyAlignment="1" applyProtection="1">
      <alignment horizontal="left" vertical="top" wrapText="1"/>
      <protection hidden="1"/>
    </xf>
    <xf numFmtId="0" fontId="25" fillId="0" borderId="34" xfId="0" quotePrefix="1" applyFont="1" applyBorder="1" applyAlignment="1" applyProtection="1">
      <alignment horizontal="left" vertical="top" wrapText="1"/>
      <protection hidden="1"/>
    </xf>
    <xf numFmtId="0" fontId="21" fillId="0" borderId="87" xfId="0" applyFont="1" applyBorder="1" applyAlignment="1" applyProtection="1">
      <alignment horizontal="left" vertical="top" wrapText="1"/>
      <protection hidden="1"/>
    </xf>
    <xf numFmtId="0" fontId="21" fillId="0" borderId="3" xfId="0" applyFont="1" applyBorder="1" applyAlignment="1" applyProtection="1">
      <alignment horizontal="center"/>
      <protection hidden="1"/>
    </xf>
    <xf numFmtId="0" fontId="21" fillId="0" borderId="3" xfId="0" applyFont="1" applyBorder="1" applyProtection="1">
      <protection hidden="1"/>
    </xf>
    <xf numFmtId="4" fontId="21" fillId="10" borderId="76" xfId="0" applyNumberFormat="1" applyFont="1" applyFill="1" applyBorder="1" applyAlignment="1" applyProtection="1">
      <alignment horizontal="left" vertical="top" wrapText="1"/>
      <protection hidden="1"/>
    </xf>
    <xf numFmtId="0" fontId="21" fillId="10" borderId="93" xfId="0" applyFont="1" applyFill="1" applyBorder="1" applyAlignment="1" applyProtection="1">
      <alignment horizontal="center"/>
      <protection hidden="1"/>
    </xf>
    <xf numFmtId="0" fontId="21" fillId="10" borderId="115" xfId="0" applyFont="1" applyFill="1" applyBorder="1" applyProtection="1">
      <protection hidden="1"/>
    </xf>
    <xf numFmtId="0" fontId="25" fillId="10" borderId="115" xfId="0" applyFont="1" applyFill="1" applyBorder="1" applyAlignment="1" applyProtection="1">
      <alignment horizontal="right"/>
      <protection hidden="1"/>
    </xf>
    <xf numFmtId="0" fontId="25" fillId="0" borderId="98" xfId="0" applyFont="1" applyBorder="1" applyAlignment="1" applyProtection="1">
      <alignment horizontal="left" vertical="top" wrapText="1"/>
      <protection hidden="1"/>
    </xf>
    <xf numFmtId="0" fontId="21" fillId="0" borderId="99" xfId="0" applyFont="1" applyBorder="1" applyAlignment="1" applyProtection="1">
      <alignment horizontal="center"/>
      <protection hidden="1"/>
    </xf>
    <xf numFmtId="0" fontId="21" fillId="0" borderId="99" xfId="0" applyFont="1" applyBorder="1" applyProtection="1">
      <protection hidden="1"/>
    </xf>
    <xf numFmtId="0" fontId="21" fillId="0" borderId="102" xfId="0" applyFont="1" applyBorder="1" applyAlignment="1" applyProtection="1">
      <alignment horizontal="left" vertical="top" wrapText="1"/>
      <protection hidden="1"/>
    </xf>
    <xf numFmtId="0" fontId="21" fillId="0" borderId="5" xfId="0" applyFont="1" applyBorder="1" applyAlignment="1" applyProtection="1">
      <alignment horizontal="center"/>
      <protection hidden="1"/>
    </xf>
    <xf numFmtId="0" fontId="21" fillId="0" borderId="5" xfId="0" applyFont="1" applyBorder="1" applyProtection="1">
      <protection hidden="1"/>
    </xf>
    <xf numFmtId="0" fontId="21" fillId="10" borderId="120" xfId="0" applyFont="1" applyFill="1" applyBorder="1" applyAlignment="1" applyProtection="1">
      <alignment horizontal="left" vertical="top" wrapText="1"/>
      <protection hidden="1"/>
    </xf>
    <xf numFmtId="0" fontId="21" fillId="10" borderId="115" xfId="0" applyFont="1" applyFill="1" applyBorder="1" applyAlignment="1" applyProtection="1">
      <alignment horizontal="center"/>
      <protection hidden="1"/>
    </xf>
    <xf numFmtId="0" fontId="21" fillId="0" borderId="0" xfId="0" applyFont="1" applyFill="1" applyAlignment="1">
      <alignment horizontal="center"/>
    </xf>
    <xf numFmtId="168" fontId="2" fillId="0" borderId="0" xfId="1" applyNumberFormat="1" applyFont="1" applyFill="1" applyProtection="1">
      <protection hidden="1"/>
    </xf>
    <xf numFmtId="165" fontId="21" fillId="0" borderId="85" xfId="0" applyNumberFormat="1" applyFont="1" applyFill="1" applyBorder="1"/>
    <xf numFmtId="165" fontId="25" fillId="0" borderId="86" xfId="1" applyFont="1" applyFill="1" applyBorder="1" applyAlignment="1" applyProtection="1">
      <alignment horizontal="right" vertical="center"/>
      <protection hidden="1"/>
    </xf>
    <xf numFmtId="0" fontId="21" fillId="10" borderId="34" xfId="0" applyFont="1" applyFill="1" applyBorder="1" applyAlignment="1">
      <alignment horizontal="left" vertical="top" wrapText="1"/>
    </xf>
    <xf numFmtId="0" fontId="21" fillId="10" borderId="0" xfId="0" applyFont="1" applyFill="1" applyBorder="1" applyAlignment="1">
      <alignment horizontal="center"/>
    </xf>
    <xf numFmtId="0" fontId="21" fillId="10" borderId="0" xfId="0" applyFont="1" applyFill="1" applyBorder="1"/>
    <xf numFmtId="0" fontId="25" fillId="10" borderId="0" xfId="0" applyFont="1" applyFill="1" applyBorder="1" applyAlignment="1">
      <alignment horizontal="right"/>
    </xf>
    <xf numFmtId="165" fontId="21" fillId="10" borderId="0" xfId="1" applyFont="1" applyFill="1" applyBorder="1" applyAlignment="1" applyProtection="1">
      <alignment horizontal="right"/>
      <protection hidden="1"/>
    </xf>
    <xf numFmtId="165" fontId="25" fillId="10" borderId="75" xfId="1" applyFont="1" applyFill="1" applyBorder="1" applyAlignment="1" applyProtection="1">
      <alignment horizontal="right"/>
      <protection hidden="1"/>
    </xf>
    <xf numFmtId="165" fontId="25" fillId="10" borderId="0" xfId="1" applyFont="1" applyFill="1" applyBorder="1" applyAlignment="1" applyProtection="1">
      <alignment horizontal="right"/>
      <protection hidden="1"/>
    </xf>
    <xf numFmtId="165" fontId="21" fillId="0" borderId="88" xfId="1" applyNumberFormat="1" applyFont="1" applyBorder="1" applyAlignment="1" applyProtection="1">
      <alignment horizontal="right" vertical="center"/>
      <protection hidden="1"/>
    </xf>
    <xf numFmtId="0" fontId="0" fillId="0" borderId="0" xfId="0" applyAlignment="1">
      <alignment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8" xfId="0" applyFont="1" applyBorder="1" applyAlignment="1">
      <alignment horizontal="center" vertical="center" wrapText="1"/>
    </xf>
    <xf numFmtId="0" fontId="7" fillId="12" borderId="0" xfId="0" applyFont="1" applyFill="1" applyAlignment="1">
      <alignment horizontal="center" vertical="center" wrapText="1"/>
    </xf>
    <xf numFmtId="0" fontId="7" fillId="12" borderId="0" xfId="0" applyFont="1" applyFill="1" applyAlignment="1">
      <alignment horizontal="center" vertical="center"/>
    </xf>
    <xf numFmtId="0" fontId="7" fillId="12" borderId="25"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74" xfId="0" applyFont="1" applyFill="1" applyBorder="1" applyAlignment="1">
      <alignment horizontal="center" vertical="center" wrapText="1"/>
    </xf>
    <xf numFmtId="0" fontId="16" fillId="4" borderId="36" xfId="0" applyFont="1" applyFill="1" applyBorder="1" applyAlignment="1">
      <alignment horizontal="right" vertical="center"/>
    </xf>
    <xf numFmtId="0" fontId="16" fillId="4" borderId="27" xfId="0" applyFont="1" applyFill="1" applyBorder="1" applyAlignment="1">
      <alignment horizontal="right" vertical="center"/>
    </xf>
    <xf numFmtId="43" fontId="25" fillId="4" borderId="31" xfId="1" applyNumberFormat="1" applyFont="1" applyFill="1" applyBorder="1" applyAlignment="1">
      <alignment horizontal="center" vertical="center"/>
    </xf>
    <xf numFmtId="43" fontId="25" fillId="4" borderId="26" xfId="1" applyNumberFormat="1" applyFont="1" applyFill="1" applyBorder="1" applyAlignment="1">
      <alignment horizontal="center" vertical="center"/>
    </xf>
    <xf numFmtId="0" fontId="25" fillId="10" borderId="19" xfId="0" applyFont="1" applyFill="1" applyBorder="1" applyAlignment="1">
      <alignment horizontal="left" vertical="top" wrapText="1"/>
    </xf>
    <xf numFmtId="0" fontId="25" fillId="10" borderId="20" xfId="0" applyFont="1" applyFill="1" applyBorder="1" applyAlignment="1">
      <alignment horizontal="left" vertical="top" wrapText="1"/>
    </xf>
    <xf numFmtId="0" fontId="25" fillId="10" borderId="83" xfId="0" applyFont="1" applyFill="1" applyBorder="1" applyAlignment="1">
      <alignment horizontal="left" vertical="top" wrapText="1"/>
    </xf>
    <xf numFmtId="0" fontId="25" fillId="10" borderId="84" xfId="0" applyFont="1" applyFill="1"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5" xfId="0"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78" xfId="0" applyBorder="1" applyAlignment="1">
      <alignment horizontal="left" vertical="top" wrapText="1"/>
    </xf>
    <xf numFmtId="2" fontId="16" fillId="0" borderId="32" xfId="0" applyNumberFormat="1" applyFont="1" applyBorder="1" applyAlignment="1">
      <alignment horizontal="center" vertical="top"/>
    </xf>
    <xf numFmtId="2" fontId="16" fillId="0" borderId="33" xfId="0" applyNumberFormat="1" applyFont="1" applyBorder="1" applyAlignment="1">
      <alignment horizontal="center" vertical="top"/>
    </xf>
    <xf numFmtId="0" fontId="25" fillId="10" borderId="19" xfId="0" applyFont="1" applyFill="1" applyBorder="1" applyAlignment="1" applyProtection="1">
      <alignment horizontal="left" vertical="top" wrapText="1"/>
      <protection hidden="1"/>
    </xf>
    <xf numFmtId="0" fontId="25" fillId="10" borderId="20" xfId="0" applyFont="1" applyFill="1" applyBorder="1" applyAlignment="1" applyProtection="1">
      <alignment horizontal="left" vertical="top" wrapText="1"/>
      <protection hidden="1"/>
    </xf>
    <xf numFmtId="0" fontId="25" fillId="10" borderId="83" xfId="0" applyFont="1" applyFill="1" applyBorder="1" applyAlignment="1" applyProtection="1">
      <alignment horizontal="left" vertical="top" wrapText="1"/>
      <protection hidden="1"/>
    </xf>
    <xf numFmtId="0" fontId="25" fillId="10" borderId="84" xfId="0" applyFont="1" applyFill="1" applyBorder="1" applyAlignment="1" applyProtection="1">
      <alignment horizontal="left" vertical="top" wrapText="1"/>
      <protection hidden="1"/>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1" fillId="0" borderId="41" xfId="0" applyFont="1" applyFill="1" applyBorder="1" applyAlignment="1">
      <alignment horizontal="left" vertical="center"/>
    </xf>
    <xf numFmtId="167" fontId="7" fillId="3" borderId="1" xfId="5" applyNumberFormat="1" applyFont="1" applyFill="1" applyBorder="1" applyAlignment="1" applyProtection="1">
      <alignment horizontal="center" wrapText="1"/>
      <protection hidden="1"/>
    </xf>
    <xf numFmtId="0" fontId="15" fillId="0" borderId="19" xfId="0" applyFont="1" applyBorder="1" applyAlignment="1" applyProtection="1">
      <alignment horizontal="right" vertical="center" wrapText="1"/>
      <protection locked="0"/>
    </xf>
    <xf numFmtId="0" fontId="15" fillId="0" borderId="20" xfId="0" applyFont="1" applyBorder="1" applyAlignment="1" applyProtection="1">
      <alignment horizontal="right" vertical="center"/>
      <protection locked="0"/>
    </xf>
    <xf numFmtId="0" fontId="15" fillId="0" borderId="21" xfId="0" applyFont="1" applyBorder="1" applyAlignment="1" applyProtection="1">
      <alignment horizontal="right" vertical="center"/>
      <protection locked="0"/>
    </xf>
    <xf numFmtId="0" fontId="15" fillId="0" borderId="24" xfId="0" applyFont="1" applyBorder="1" applyAlignment="1" applyProtection="1">
      <alignment horizontal="right" vertical="center"/>
      <protection locked="0"/>
    </xf>
    <xf numFmtId="0" fontId="15" fillId="0" borderId="25" xfId="0" applyFont="1" applyBorder="1" applyAlignment="1" applyProtection="1">
      <alignment horizontal="right" vertical="center"/>
      <protection locked="0"/>
    </xf>
    <xf numFmtId="0" fontId="15" fillId="0" borderId="26" xfId="0" applyFont="1" applyBorder="1" applyAlignment="1" applyProtection="1">
      <alignment horizontal="right" vertical="center"/>
      <protection locked="0"/>
    </xf>
    <xf numFmtId="0" fontId="16" fillId="0" borderId="29"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8" fillId="0" borderId="38" xfId="0" applyFont="1" applyFill="1" applyBorder="1" applyAlignment="1">
      <alignment horizontal="center" vertical="center"/>
    </xf>
    <xf numFmtId="0" fontId="18" fillId="0" borderId="39" xfId="0" applyFont="1" applyFill="1" applyBorder="1" applyAlignment="1">
      <alignment horizontal="center" vertical="center"/>
    </xf>
    <xf numFmtId="0" fontId="11" fillId="0" borderId="39" xfId="0" applyFont="1" applyFill="1" applyBorder="1" applyAlignment="1">
      <alignment horizontal="left" vertic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2" xfId="0" applyFont="1" applyFill="1" applyBorder="1" applyAlignment="1">
      <alignment horizontal="left" vertical="top" wrapText="1"/>
    </xf>
    <xf numFmtId="0" fontId="11" fillId="0" borderId="43" xfId="0" applyFont="1" applyFill="1" applyBorder="1" applyAlignment="1">
      <alignment horizontal="left" vertical="top" wrapText="1"/>
    </xf>
    <xf numFmtId="0" fontId="11" fillId="0" borderId="44" xfId="0" applyFont="1" applyFill="1" applyBorder="1" applyAlignment="1">
      <alignment horizontal="left" vertical="top" wrapText="1"/>
    </xf>
    <xf numFmtId="0" fontId="18" fillId="0" borderId="42" xfId="0" applyFont="1" applyFill="1" applyBorder="1" applyAlignment="1">
      <alignment horizontal="center" vertical="center"/>
    </xf>
    <xf numFmtId="0" fontId="18" fillId="0" borderId="44" xfId="0" applyFont="1" applyFill="1" applyBorder="1" applyAlignment="1">
      <alignment horizontal="center" vertical="center"/>
    </xf>
    <xf numFmtId="0" fontId="19" fillId="6" borderId="52" xfId="0" applyFont="1" applyFill="1" applyBorder="1" applyAlignment="1" applyProtection="1">
      <alignment horizontal="center" vertical="top"/>
      <protection locked="0"/>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1" fillId="0" borderId="50" xfId="0" applyFont="1" applyFill="1" applyBorder="1" applyAlignment="1">
      <alignment horizontal="left" vertical="center"/>
    </xf>
    <xf numFmtId="0" fontId="18" fillId="0" borderId="25" xfId="0" applyFont="1" applyFill="1" applyBorder="1" applyAlignment="1">
      <alignment horizontal="center" vertical="center"/>
    </xf>
    <xf numFmtId="167" fontId="8" fillId="5" borderId="48" xfId="5" applyNumberFormat="1" applyFont="1" applyFill="1" applyBorder="1" applyAlignment="1" applyProtection="1">
      <alignment horizontal="center" vertical="top"/>
      <protection hidden="1"/>
    </xf>
    <xf numFmtId="167" fontId="8" fillId="5" borderId="61" xfId="5" applyNumberFormat="1" applyFont="1" applyFill="1" applyBorder="1" applyAlignment="1" applyProtection="1">
      <alignment horizontal="center" vertical="top"/>
      <protection hidden="1"/>
    </xf>
    <xf numFmtId="0" fontId="8" fillId="6" borderId="52" xfId="0" applyFont="1" applyFill="1" applyBorder="1" applyAlignment="1" applyProtection="1">
      <alignment horizontal="center" vertical="top" wrapText="1"/>
      <protection hidden="1"/>
    </xf>
    <xf numFmtId="167" fontId="8" fillId="5" borderId="16" xfId="5" applyNumberFormat="1" applyFont="1" applyFill="1" applyBorder="1" applyAlignment="1" applyProtection="1">
      <alignment horizontal="center" vertical="top"/>
      <protection hidden="1"/>
    </xf>
    <xf numFmtId="167" fontId="8" fillId="5" borderId="0" xfId="5" applyNumberFormat="1" applyFont="1" applyFill="1" applyBorder="1" applyAlignment="1" applyProtection="1">
      <alignment horizontal="center" vertical="top"/>
      <protection hidden="1"/>
    </xf>
    <xf numFmtId="167" fontId="19" fillId="10" borderId="32" xfId="5" applyNumberFormat="1" applyFont="1" applyFill="1" applyBorder="1" applyAlignment="1" applyProtection="1">
      <alignment horizontal="center" wrapText="1"/>
      <protection hidden="1"/>
    </xf>
    <xf numFmtId="167" fontId="19" fillId="10" borderId="43" xfId="5" applyNumberFormat="1" applyFont="1" applyFill="1" applyBorder="1" applyAlignment="1" applyProtection="1">
      <alignment horizontal="center" wrapText="1"/>
      <protection hidden="1"/>
    </xf>
    <xf numFmtId="0" fontId="0" fillId="10" borderId="32" xfId="0" applyFill="1" applyBorder="1" applyAlignment="1" applyProtection="1">
      <alignment horizontal="center" vertical="center"/>
      <protection hidden="1"/>
    </xf>
    <xf numFmtId="0" fontId="0" fillId="10" borderId="43" xfId="0" applyFill="1" applyBorder="1" applyAlignment="1" applyProtection="1">
      <alignment horizontal="center" vertical="center"/>
      <protection hidden="1"/>
    </xf>
    <xf numFmtId="0" fontId="19" fillId="11" borderId="32" xfId="0" applyFont="1" applyFill="1" applyBorder="1" applyAlignment="1" applyProtection="1">
      <alignment horizontal="center" vertical="top" wrapText="1"/>
      <protection hidden="1"/>
    </xf>
    <xf numFmtId="0" fontId="19" fillId="11" borderId="43" xfId="0" applyFont="1" applyFill="1" applyBorder="1" applyAlignment="1" applyProtection="1">
      <alignment horizontal="center" vertical="top" wrapText="1"/>
      <protection hidden="1"/>
    </xf>
    <xf numFmtId="0" fontId="19" fillId="11" borderId="44" xfId="0" applyFont="1" applyFill="1" applyBorder="1" applyAlignment="1" applyProtection="1">
      <alignment horizontal="center" vertical="top" wrapText="1"/>
      <protection hidden="1"/>
    </xf>
    <xf numFmtId="167" fontId="8" fillId="0" borderId="64" xfId="5" applyNumberFormat="1" applyFont="1" applyBorder="1" applyAlignment="1" applyProtection="1">
      <alignment horizontal="center"/>
      <protection hidden="1"/>
    </xf>
    <xf numFmtId="167" fontId="8" fillId="0" borderId="65" xfId="5" applyNumberFormat="1" applyFont="1" applyBorder="1" applyAlignment="1" applyProtection="1">
      <alignment horizontal="center"/>
      <protection hidden="1"/>
    </xf>
    <xf numFmtId="167" fontId="8" fillId="0" borderId="66" xfId="5" applyNumberFormat="1" applyFont="1" applyBorder="1" applyAlignment="1" applyProtection="1">
      <alignment horizontal="center"/>
      <protection hidden="1"/>
    </xf>
    <xf numFmtId="0" fontId="0" fillId="0" borderId="67" xfId="0" applyBorder="1" applyAlignment="1" applyProtection="1">
      <alignment horizontal="center"/>
      <protection hidden="1"/>
    </xf>
    <xf numFmtId="0" fontId="0" fillId="0" borderId="5" xfId="0" applyBorder="1" applyAlignment="1" applyProtection="1">
      <alignment horizontal="center"/>
      <protection hidden="1"/>
    </xf>
    <xf numFmtId="0" fontId="8" fillId="0" borderId="67"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23" fillId="0" borderId="71" xfId="0" applyFont="1" applyBorder="1" applyAlignment="1" applyProtection="1">
      <alignment horizontal="center"/>
      <protection hidden="1"/>
    </xf>
    <xf numFmtId="0" fontId="23" fillId="0" borderId="72" xfId="0" applyFont="1" applyBorder="1" applyAlignment="1" applyProtection="1">
      <alignment horizontal="center"/>
      <protection hidden="1"/>
    </xf>
    <xf numFmtId="0" fontId="19" fillId="0" borderId="36" xfId="0" applyFont="1" applyBorder="1" applyAlignment="1" applyProtection="1">
      <alignment horizontal="right" vertical="center" wrapText="1"/>
      <protection hidden="1"/>
    </xf>
    <xf numFmtId="0" fontId="19" fillId="0" borderId="30" xfId="0" applyFont="1" applyBorder="1" applyAlignment="1" applyProtection="1">
      <alignment horizontal="right" vertical="center" wrapText="1"/>
      <protection hidden="1"/>
    </xf>
    <xf numFmtId="0" fontId="19" fillId="0" borderId="31" xfId="0" applyFont="1" applyBorder="1" applyAlignment="1" applyProtection="1">
      <alignment horizontal="right" vertical="center" wrapText="1"/>
      <protection hidden="1"/>
    </xf>
    <xf numFmtId="0" fontId="19" fillId="0" borderId="27" xfId="0" applyFont="1" applyBorder="1" applyAlignment="1" applyProtection="1">
      <alignment horizontal="right" vertical="center" wrapText="1"/>
      <protection hidden="1"/>
    </xf>
    <xf numFmtId="0" fontId="19" fillId="0" borderId="25" xfId="0" applyFont="1" applyBorder="1" applyAlignment="1" applyProtection="1">
      <alignment horizontal="right" vertical="center" wrapText="1"/>
      <protection hidden="1"/>
    </xf>
    <xf numFmtId="0" fontId="19" fillId="0" borderId="26" xfId="0" applyFont="1" applyBorder="1" applyAlignment="1" applyProtection="1">
      <alignment horizontal="right" vertical="center" wrapText="1"/>
      <protection hidden="1"/>
    </xf>
    <xf numFmtId="1" fontId="24" fillId="0" borderId="2" xfId="5" applyNumberFormat="1" applyFont="1" applyBorder="1" applyAlignment="1">
      <alignment horizontal="center" vertical="center"/>
    </xf>
    <xf numFmtId="1" fontId="24" fillId="0" borderId="74" xfId="5" applyNumberFormat="1" applyFont="1" applyBorder="1" applyAlignment="1">
      <alignment horizontal="center" vertical="center"/>
    </xf>
  </cellXfs>
  <cellStyles count="7">
    <cellStyle name="Hipervínculo" xfId="4" builtinId="8"/>
    <cellStyle name="Millares" xfId="1" builtinId="3"/>
    <cellStyle name="Moneda" xfId="2" builtinId="4"/>
    <cellStyle name="Moneda [0] 2" xfId="5"/>
    <cellStyle name="Normal" xfId="0" builtinId="0"/>
    <cellStyle name="Normal 5" xfId="6"/>
    <cellStyle name="Porcentaje" xfId="3" builtinId="5"/>
  </cellStyles>
  <dxfs count="29">
    <dxf>
      <font>
        <condense val="0"/>
        <extend val="0"/>
        <color indexed="8"/>
      </font>
      <fill>
        <patternFill patternType="solid">
          <bgColor indexed="26"/>
        </patternFill>
      </fill>
    </dxf>
    <dxf>
      <font>
        <condense val="0"/>
        <extend val="0"/>
        <color indexed="8"/>
      </font>
      <fill>
        <patternFill patternType="solid">
          <bgColor indexed="26"/>
        </patternFill>
      </fill>
    </dxf>
    <dxf>
      <font>
        <b/>
        <i val="0"/>
        <condense val="0"/>
        <extend val="0"/>
        <color indexed="12"/>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ill>
        <patternFill>
          <bgColor rgb="FFE6F5F5"/>
        </patternFill>
      </fill>
    </dxf>
    <dxf>
      <fill>
        <patternFill>
          <bgColor rgb="FFF7EAE9"/>
        </patternFill>
      </fill>
    </dxf>
    <dxf>
      <font>
        <condense val="0"/>
        <extend val="0"/>
        <color indexed="8"/>
      </font>
      <fill>
        <patternFill patternType="solid">
          <bgColor indexed="26"/>
        </patternFill>
      </fill>
    </dxf>
    <dxf>
      <font>
        <b val="0"/>
        <i val="0"/>
        <color auto="1"/>
      </font>
      <fill>
        <patternFill>
          <bgColor rgb="FFFFFF99"/>
        </patternFill>
      </fill>
    </dxf>
    <dxf>
      <font>
        <condense val="0"/>
        <extend val="0"/>
        <color indexed="8"/>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9"/>
      </font>
    </dxf>
    <dxf>
      <font>
        <b val="0"/>
        <i val="0"/>
        <condense val="0"/>
        <extend val="0"/>
        <color indexed="9"/>
      </font>
      <border>
        <bottom/>
      </border>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563562</xdr:colOff>
      <xdr:row>6</xdr:row>
      <xdr:rowOff>158750</xdr:rowOff>
    </xdr:from>
    <xdr:to>
      <xdr:col>20</xdr:col>
      <xdr:colOff>252918</xdr:colOff>
      <xdr:row>9</xdr:row>
      <xdr:rowOff>134937</xdr:rowOff>
    </xdr:to>
    <xdr:pic>
      <xdr:nvPicPr>
        <xdr:cNvPr id="2" name="Imagen 1"/>
        <xdr:cNvPicPr>
          <a:picLocks noChangeAspect="1"/>
        </xdr:cNvPicPr>
      </xdr:nvPicPr>
      <xdr:blipFill>
        <a:blip xmlns:r="http://schemas.openxmlformats.org/officeDocument/2006/relationships" r:embed="rId1"/>
        <a:stretch>
          <a:fillRect/>
        </a:stretch>
      </xdr:blipFill>
      <xdr:spPr>
        <a:xfrm>
          <a:off x="6911022" y="791210"/>
          <a:ext cx="710436" cy="463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305493</xdr:colOff>
      <xdr:row>11</xdr:row>
      <xdr:rowOff>148936</xdr:rowOff>
    </xdr:from>
    <xdr:to>
      <xdr:col>2</xdr:col>
      <xdr:colOff>381189</xdr:colOff>
      <xdr:row>14</xdr:row>
      <xdr:rowOff>45356</xdr:rowOff>
    </xdr:to>
    <xdr:pic>
      <xdr:nvPicPr>
        <xdr:cNvPr id="2" name="Imagen 1"/>
        <xdr:cNvPicPr>
          <a:picLocks noChangeAspect="1"/>
        </xdr:cNvPicPr>
      </xdr:nvPicPr>
      <xdr:blipFill>
        <a:blip xmlns:r="http://schemas.openxmlformats.org/officeDocument/2006/relationships" r:embed="rId1"/>
        <a:stretch>
          <a:fillRect/>
        </a:stretch>
      </xdr:blipFill>
      <xdr:spPr>
        <a:xfrm>
          <a:off x="305493" y="910936"/>
          <a:ext cx="715776" cy="5974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ivos%20viejos%20del%20disco%20D\USERS\CD-PUBLI\Mantenimiento%202002-2003\Tres%20grupos\Pliego%20Norte\Estudio%20006188\S&#225;bana%200061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63\c\WINDOWS\TEMP\RELAC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20and%20Settings\Administrador\Mis%20documentos\CHINO\PRESUPUESTOS\APU%20INVIAS%202.009%20MEDELL&#205;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UARI~1\AppData\Local\Temp\fintr%202012\Ferias%20propuesta%20Alcaldia%2033.86M2%20-%20%20FINAL%20JULIO%20DEFINITIVO%20presentacion%20ministerio%2015%20jul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mperez\Downloads\Users\ING~1.OSC\AppData\Local\Temp\Rar$DI01.853\Cantidades_750%20_Alta_Suelo%20AB.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AGUT%202019.1\Presupuestos\LICORERA%20CAUCA.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UARIO\Desktop\licorera%20del%20cauca\DOCUMENTOS%20ENTREGA%20ILC\presupuesto%202019\Copia%20de%20PPTO_ILC_2019%20monic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Desktop\licorera%20del%20cauca\REPARACIONES%20LOCATIVAS\PTOOFICAL%20PRESENTADO%20POR%20INFRAESTRUCTURA%20DEL%20DEPARTAMENTO%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761%20Gesti&#243;n%20Proyectos%20Acueducto%20Zona%20Norte\Proyectos\Plan%20de%20Infraestructura%202002\cantidades%20zona%20norte%20para%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COMPAQ\CONFIG~1\Temp\Directorio%20temporal%202%20para%20INF-SEMANA-11.zip\Mis%20documentos\Trabajo\Trabajo%20MT\Tanque\Informe%202705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uario\AppData\Local\Microsoft\Windows\Temporary%20Internet%20Files\Content.IE5\7K18BQR2\PRESUPUESTO%20PROYECTO%203%20AULAS%201%20PISO%20INCHUCHAL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rchivos%20viejos%20del%20disco%20D\modelos\Formatos\FOR-205.%20%20Certificado%20venta%20pliegos.xlt"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cuments%20and%20Settings\SANEAMBIENTE\03%20PM%20ENTRERRIOS\ALCANTARILLADO\02%20ALTERNATIVAS\02%20MEMORIAS%20DE%20CALCULO\01%20HOJA%20DE%20CALCULO\1B\combinado\alternativa%201B%20alcantarillado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Mis%20documentos\Datos\K1\03%20Grupo%2005\02%20Dise&#241;os\01%20Ahorcado\02%20Memorias\02%20Hojas\Cantidades%20de%20Obra\02%20VILLAHERMOSA.Chalo\01%20Dis_AC_VH_0211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VILLA%20TAKOA\Presupuesto\APUS%20VILLA%20TAKO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Cristian\AppData\Local\Temp\PRESUPUESTO%20PROYECTO%203%20AULAS%201%20PISO%20INCHUCHA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atos de entrada"/>
      <sheetName val="FOR-001"/>
      <sheetName val="Sábana"/>
      <sheetName val="Cuadro1"/>
      <sheetName val="Cuadro2"/>
      <sheetName val="Cuadro3"/>
      <sheetName val="Exper."/>
      <sheetName val="Cumplim."/>
      <sheetName val="Est. Financieros"/>
      <sheetName val="yADIRA"/>
      <sheetName val="Aseg.Cali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sidades"/>
      <sheetName val="INDICE"/>
      <sheetName val="Materiales"/>
      <sheetName val="Equipo"/>
      <sheetName val="Otro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7"/>
      <sheetName val="631.1"/>
      <sheetName val="632.1"/>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
      <sheetName val="673.1 "/>
      <sheetName val="673.2 "/>
      <sheetName val="673.3"/>
      <sheetName val="674.1"/>
      <sheetName val="674.2"/>
      <sheetName val="680.1 "/>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V"/>
      <sheetName val="Cncto"/>
      <sheetName val=" M.O. "/>
      <sheetName val="CUnit"/>
      <sheetName val="RCtosUnit"/>
      <sheetName val="Calculo de cant"/>
      <sheetName val="Vivienda 33,86 M2"/>
      <sheetName val="resumen vivienda 33,86M2"/>
      <sheetName val="Cierre Financiero120"/>
      <sheetName val="39"/>
      <sheetName val="CRONOGRAMA"/>
    </sheetNames>
    <sheetDataSet>
      <sheetData sheetId="0">
        <row r="24">
          <cell r="D24" t="str">
            <v>Decuento</v>
          </cell>
        </row>
        <row r="29">
          <cell r="D29" t="str">
            <v>LISTADO DE PRECIOS DE MATERIALES PARA VIVIENDA</v>
          </cell>
        </row>
        <row r="31">
          <cell r="D31" t="str">
            <v>MATERIAL</v>
          </cell>
          <cell r="E31" t="str">
            <v>UND</v>
          </cell>
          <cell r="F31" t="str">
            <v>VALOR UNITARIO</v>
          </cell>
          <cell r="G31" t="str">
            <v>precio mostrador 17 de feb</v>
          </cell>
          <cell r="H31" t="str">
            <v>precio mostrador feb 12 - 08</v>
          </cell>
          <cell r="I31" t="str">
            <v>precio desc feb 12 - 08</v>
          </cell>
          <cell r="J31" t="str">
            <v>05/25/2011</v>
          </cell>
        </row>
        <row r="33">
          <cell r="F33" t="str">
            <v>DESCUENTO</v>
          </cell>
        </row>
        <row r="34">
          <cell r="B34" t="str">
            <v>Ac</v>
          </cell>
          <cell r="D34" t="str">
            <v>ACERO, HIERROS,ALAMBRES</v>
          </cell>
        </row>
        <row r="35">
          <cell r="B35" t="str">
            <v>Ac-2</v>
          </cell>
          <cell r="C35" t="str">
            <v>Mat</v>
          </cell>
          <cell r="D35" t="str">
            <v>ALAMBRE NEGRO</v>
          </cell>
          <cell r="E35" t="str">
            <v>Klg</v>
          </cell>
          <cell r="F35">
            <v>2204</v>
          </cell>
          <cell r="G35">
            <v>2600</v>
          </cell>
          <cell r="H35">
            <v>3300</v>
          </cell>
          <cell r="I35">
            <v>2514</v>
          </cell>
          <cell r="J35">
            <v>3104</v>
          </cell>
          <cell r="K35">
            <v>0.15230769230769226</v>
          </cell>
        </row>
        <row r="36">
          <cell r="B36" t="str">
            <v>Ac-3</v>
          </cell>
          <cell r="C36" t="str">
            <v>Mat</v>
          </cell>
          <cell r="D36" t="str">
            <v>HIERRO</v>
          </cell>
          <cell r="E36" t="str">
            <v>Klg</v>
          </cell>
          <cell r="F36">
            <v>2041</v>
          </cell>
          <cell r="G36">
            <v>2350</v>
          </cell>
          <cell r="H36">
            <v>2350</v>
          </cell>
          <cell r="I36">
            <v>1984</v>
          </cell>
          <cell r="J36">
            <v>2104.9</v>
          </cell>
          <cell r="K36">
            <v>0.13148936170212766</v>
          </cell>
        </row>
        <row r="37">
          <cell r="B37" t="str">
            <v>Ac-5</v>
          </cell>
          <cell r="C37" t="str">
            <v>Mat</v>
          </cell>
          <cell r="D37" t="str">
            <v>PUNTILLAS</v>
          </cell>
          <cell r="E37" t="str">
            <v>Lb</v>
          </cell>
          <cell r="F37">
            <v>1488</v>
          </cell>
          <cell r="G37">
            <v>1600</v>
          </cell>
          <cell r="H37">
            <v>1400</v>
          </cell>
          <cell r="I37">
            <v>1195</v>
          </cell>
          <cell r="J37">
            <v>1552</v>
          </cell>
          <cell r="K37">
            <v>6.9999999999999951E-2</v>
          </cell>
        </row>
        <row r="39">
          <cell r="B39" t="str">
            <v>ADM</v>
          </cell>
          <cell r="D39" t="str">
            <v>ADMINISTRACION DE OBRA VIVIENDA</v>
          </cell>
        </row>
        <row r="40">
          <cell r="B40" t="str">
            <v>Adm-1</v>
          </cell>
          <cell r="C40" t="str">
            <v>OTR</v>
          </cell>
          <cell r="D40" t="str">
            <v>CERRAMIENTO</v>
          </cell>
          <cell r="E40" t="str">
            <v>Und</v>
          </cell>
          <cell r="F40">
            <v>2187.5</v>
          </cell>
          <cell r="G40">
            <v>2187.5</v>
          </cell>
          <cell r="H40">
            <v>2187.5</v>
          </cell>
          <cell r="I40">
            <v>2187.5</v>
          </cell>
          <cell r="J40">
            <v>1183</v>
          </cell>
          <cell r="K40">
            <v>0</v>
          </cell>
        </row>
        <row r="41">
          <cell r="B41" t="str">
            <v>Adm-2</v>
          </cell>
          <cell r="C41" t="str">
            <v>OTR</v>
          </cell>
          <cell r="D41" t="str">
            <v>CAMPAMENTO</v>
          </cell>
          <cell r="E41" t="str">
            <v>Und</v>
          </cell>
          <cell r="F41">
            <v>9375</v>
          </cell>
          <cell r="G41">
            <v>9375</v>
          </cell>
          <cell r="H41">
            <v>9375</v>
          </cell>
          <cell r="I41">
            <v>9375</v>
          </cell>
          <cell r="J41">
            <v>4433</v>
          </cell>
          <cell r="K41">
            <v>0</v>
          </cell>
        </row>
        <row r="42">
          <cell r="B42" t="str">
            <v>Adm-3</v>
          </cell>
          <cell r="C42" t="str">
            <v>OTR</v>
          </cell>
          <cell r="D42" t="str">
            <v>INGENIERO RESIDENTE</v>
          </cell>
          <cell r="E42" t="str">
            <v>Und</v>
          </cell>
          <cell r="F42">
            <v>9375</v>
          </cell>
          <cell r="G42">
            <v>9375</v>
          </cell>
          <cell r="H42">
            <v>9375</v>
          </cell>
          <cell r="I42">
            <v>9375</v>
          </cell>
          <cell r="J42">
            <v>7150</v>
          </cell>
          <cell r="K42">
            <v>0</v>
          </cell>
        </row>
        <row r="43">
          <cell r="B43" t="str">
            <v>Adm-4</v>
          </cell>
          <cell r="C43" t="str">
            <v>OTR</v>
          </cell>
          <cell r="D43" t="str">
            <v>GEOTECNOLOGOS</v>
          </cell>
          <cell r="E43" t="str">
            <v>Und</v>
          </cell>
          <cell r="F43">
            <v>4687.5</v>
          </cell>
          <cell r="G43">
            <v>4687.5</v>
          </cell>
          <cell r="H43">
            <v>4687.5</v>
          </cell>
          <cell r="I43">
            <v>4687.5</v>
          </cell>
          <cell r="J43">
            <v>7150</v>
          </cell>
          <cell r="K43">
            <v>0</v>
          </cell>
        </row>
        <row r="44">
          <cell r="B44" t="str">
            <v>Adm-5</v>
          </cell>
          <cell r="C44" t="str">
            <v>OTR</v>
          </cell>
          <cell r="D44" t="str">
            <v>OFICINA Y CONTABILIDAD</v>
          </cell>
          <cell r="E44" t="str">
            <v>Und</v>
          </cell>
          <cell r="F44">
            <v>4687.5</v>
          </cell>
          <cell r="G44">
            <v>4687.5</v>
          </cell>
          <cell r="H44">
            <v>4687.5</v>
          </cell>
          <cell r="I44">
            <v>4687.5</v>
          </cell>
          <cell r="J44">
            <v>3575</v>
          </cell>
          <cell r="K44">
            <v>0</v>
          </cell>
        </row>
        <row r="45">
          <cell r="B45" t="str">
            <v>Adm-6</v>
          </cell>
          <cell r="C45" t="str">
            <v>OTR</v>
          </cell>
          <cell r="D45" t="str">
            <v>VIGILANCIA</v>
          </cell>
          <cell r="E45" t="str">
            <v>Und</v>
          </cell>
          <cell r="F45">
            <v>9375</v>
          </cell>
          <cell r="G45">
            <v>9375</v>
          </cell>
          <cell r="H45">
            <v>9375</v>
          </cell>
          <cell r="I45">
            <v>9375</v>
          </cell>
          <cell r="J45">
            <v>7150</v>
          </cell>
          <cell r="K45">
            <v>0</v>
          </cell>
        </row>
        <row r="46">
          <cell r="B46" t="str">
            <v>Adm-7</v>
          </cell>
          <cell r="C46" t="str">
            <v>OTR</v>
          </cell>
          <cell r="D46" t="str">
            <v>PAPELERIA</v>
          </cell>
          <cell r="E46" t="str">
            <v>Und</v>
          </cell>
          <cell r="F46">
            <v>1250</v>
          </cell>
          <cell r="G46">
            <v>1250</v>
          </cell>
          <cell r="H46">
            <v>1250</v>
          </cell>
          <cell r="I46">
            <v>1250</v>
          </cell>
          <cell r="J46">
            <v>1183</v>
          </cell>
          <cell r="K46">
            <v>0</v>
          </cell>
        </row>
        <row r="47">
          <cell r="B47" t="str">
            <v>Adm-8</v>
          </cell>
          <cell r="C47" t="str">
            <v>OTR</v>
          </cell>
          <cell r="D47" t="str">
            <v>VEHICULO - CONDUCTOR</v>
          </cell>
          <cell r="E47" t="str">
            <v>Und</v>
          </cell>
          <cell r="F47">
            <v>10937.5</v>
          </cell>
          <cell r="G47">
            <v>10937.5</v>
          </cell>
          <cell r="H47">
            <v>10937.5</v>
          </cell>
          <cell r="I47">
            <v>10937.5</v>
          </cell>
          <cell r="J47">
            <v>8450</v>
          </cell>
          <cell r="K47">
            <v>0</v>
          </cell>
        </row>
        <row r="48">
          <cell r="B48" t="str">
            <v>Adm-9</v>
          </cell>
          <cell r="C48" t="str">
            <v>OTR</v>
          </cell>
          <cell r="D48" t="str">
            <v>ALMACENISTA</v>
          </cell>
          <cell r="E48" t="str">
            <v>Und</v>
          </cell>
          <cell r="F48">
            <v>3750</v>
          </cell>
          <cell r="G48">
            <v>3750</v>
          </cell>
          <cell r="H48">
            <v>3750</v>
          </cell>
          <cell r="I48">
            <v>3750</v>
          </cell>
          <cell r="J48">
            <v>2860</v>
          </cell>
          <cell r="K48">
            <v>0</v>
          </cell>
        </row>
        <row r="49">
          <cell r="B49" t="str">
            <v>Adm-10</v>
          </cell>
          <cell r="C49" t="str">
            <v>OTR</v>
          </cell>
          <cell r="D49" t="str">
            <v>AYUDANTE DE ALMACEN</v>
          </cell>
          <cell r="E49" t="str">
            <v>Und</v>
          </cell>
          <cell r="F49">
            <v>2343.75</v>
          </cell>
          <cell r="G49">
            <v>2343.75</v>
          </cell>
          <cell r="H49">
            <v>2343.75</v>
          </cell>
          <cell r="I49">
            <v>2343.75</v>
          </cell>
          <cell r="J49">
            <v>1950</v>
          </cell>
          <cell r="K49">
            <v>0</v>
          </cell>
        </row>
        <row r="50">
          <cell r="B50" t="str">
            <v>Adm-11</v>
          </cell>
          <cell r="C50" t="str">
            <v>OTR</v>
          </cell>
          <cell r="D50" t="str">
            <v>DIRECTOR DE OBRA DEL PROYECTO</v>
          </cell>
          <cell r="E50" t="str">
            <v>Und</v>
          </cell>
          <cell r="F50">
            <v>11962.96875</v>
          </cell>
          <cell r="G50">
            <v>11962.96875</v>
          </cell>
          <cell r="H50">
            <v>11962.96875</v>
          </cell>
          <cell r="I50">
            <v>11962.96875</v>
          </cell>
          <cell r="J50">
            <v>11830</v>
          </cell>
          <cell r="K50">
            <v>0</v>
          </cell>
        </row>
        <row r="51">
          <cell r="B51" t="str">
            <v>Adm-12</v>
          </cell>
          <cell r="C51" t="str">
            <v>OTR</v>
          </cell>
          <cell r="D51" t="str">
            <v>LABORATORIOS</v>
          </cell>
          <cell r="E51" t="str">
            <v>Und</v>
          </cell>
          <cell r="I51">
            <v>1200</v>
          </cell>
          <cell r="J51">
            <v>1560</v>
          </cell>
        </row>
        <row r="53">
          <cell r="B53" t="str">
            <v>Ag</v>
          </cell>
          <cell r="D53" t="str">
            <v>AGREGADOS</v>
          </cell>
        </row>
        <row r="54">
          <cell r="B54" t="str">
            <v>Ag-1</v>
          </cell>
          <cell r="C54" t="str">
            <v>Mat</v>
          </cell>
          <cell r="D54" t="str">
            <v>AGUA</v>
          </cell>
          <cell r="E54" t="str">
            <v>Lt</v>
          </cell>
          <cell r="F54">
            <v>10</v>
          </cell>
          <cell r="G54">
            <v>10</v>
          </cell>
          <cell r="H54">
            <v>10</v>
          </cell>
          <cell r="I54">
            <v>10</v>
          </cell>
          <cell r="J54">
            <v>19.399999999999999</v>
          </cell>
          <cell r="K54">
            <v>0</v>
          </cell>
        </row>
        <row r="55">
          <cell r="B55" t="str">
            <v>Ag-2</v>
          </cell>
          <cell r="C55" t="str">
            <v>Mat</v>
          </cell>
          <cell r="D55" t="str">
            <v xml:space="preserve">ARENA DE RIO </v>
          </cell>
          <cell r="E55" t="str">
            <v>M 3</v>
          </cell>
          <cell r="F55">
            <v>40000</v>
          </cell>
          <cell r="G55">
            <v>41000</v>
          </cell>
          <cell r="H55">
            <v>38000</v>
          </cell>
          <cell r="I55">
            <v>38000</v>
          </cell>
          <cell r="J55">
            <v>36860</v>
          </cell>
          <cell r="K55">
            <v>2.4390243902439046E-2</v>
          </cell>
        </row>
        <row r="56">
          <cell r="B56" t="str">
            <v>Ag-3</v>
          </cell>
          <cell r="C56" t="str">
            <v>Mat</v>
          </cell>
          <cell r="D56" t="str">
            <v xml:space="preserve">GRAVA DE RIO  </v>
          </cell>
          <cell r="E56" t="str">
            <v>M 3</v>
          </cell>
          <cell r="F56">
            <v>48000</v>
          </cell>
          <cell r="G56">
            <v>49000</v>
          </cell>
          <cell r="H56">
            <v>45000</v>
          </cell>
          <cell r="I56">
            <v>45000</v>
          </cell>
          <cell r="J56">
            <v>46560</v>
          </cell>
          <cell r="K56">
            <v>2.0408163265306145E-2</v>
          </cell>
        </row>
        <row r="57">
          <cell r="B57" t="str">
            <v>Ag-4</v>
          </cell>
          <cell r="C57" t="str">
            <v>Mat</v>
          </cell>
          <cell r="D57" t="str">
            <v>PIEDRA</v>
          </cell>
          <cell r="E57" t="str">
            <v>M 3</v>
          </cell>
          <cell r="F57">
            <v>45000</v>
          </cell>
          <cell r="G57">
            <v>46000</v>
          </cell>
          <cell r="H57">
            <v>45000</v>
          </cell>
          <cell r="I57">
            <v>45000</v>
          </cell>
          <cell r="J57">
            <v>48500</v>
          </cell>
          <cell r="K57">
            <v>2.1739130434782594E-2</v>
          </cell>
        </row>
        <row r="58">
          <cell r="B58" t="str">
            <v>Ag-5</v>
          </cell>
          <cell r="C58" t="str">
            <v>Mat</v>
          </cell>
          <cell r="D58" t="str">
            <v xml:space="preserve">TIERRA AMARILLA  </v>
          </cell>
          <cell r="E58" t="str">
            <v>M 3</v>
          </cell>
          <cell r="F58">
            <v>8000</v>
          </cell>
          <cell r="G58">
            <v>9000</v>
          </cell>
          <cell r="H58">
            <v>10000</v>
          </cell>
          <cell r="I58">
            <v>10000</v>
          </cell>
          <cell r="J58">
            <v>11543</v>
          </cell>
          <cell r="K58">
            <v>0.11111111111111116</v>
          </cell>
        </row>
        <row r="59">
          <cell r="B59" t="str">
            <v>Ag-6</v>
          </cell>
          <cell r="C59" t="str">
            <v>Mat</v>
          </cell>
          <cell r="D59" t="str">
            <v xml:space="preserve">TRITURADO </v>
          </cell>
          <cell r="E59" t="str">
            <v>M 3</v>
          </cell>
          <cell r="F59">
            <v>48000</v>
          </cell>
          <cell r="G59">
            <v>49000</v>
          </cell>
          <cell r="H59">
            <v>65000</v>
          </cell>
          <cell r="I59">
            <v>58000</v>
          </cell>
          <cell r="J59">
            <v>63050</v>
          </cell>
          <cell r="K59">
            <v>2.0408163265306145E-2</v>
          </cell>
        </row>
        <row r="61">
          <cell r="B61" t="str">
            <v>Ap</v>
          </cell>
          <cell r="D61" t="str">
            <v>APARATOS</v>
          </cell>
        </row>
        <row r="62">
          <cell r="B62" t="str">
            <v>Ap-1</v>
          </cell>
          <cell r="C62" t="str">
            <v>Mat</v>
          </cell>
          <cell r="D62" t="str">
            <v xml:space="preserve">COMBO SANITARIO LAVAMANOS  </v>
          </cell>
          <cell r="E62" t="str">
            <v>Und</v>
          </cell>
          <cell r="F62">
            <v>162000</v>
          </cell>
          <cell r="G62">
            <v>205000</v>
          </cell>
          <cell r="H62">
            <v>185000</v>
          </cell>
          <cell r="I62">
            <v>152000</v>
          </cell>
          <cell r="J62">
            <v>150350</v>
          </cell>
          <cell r="K62">
            <v>0.20975609756097557</v>
          </cell>
        </row>
        <row r="63">
          <cell r="B63" t="str">
            <v>Ap-2</v>
          </cell>
          <cell r="C63" t="str">
            <v>Mat</v>
          </cell>
          <cell r="D63" t="str">
            <v xml:space="preserve">DUCHA  </v>
          </cell>
          <cell r="E63" t="str">
            <v>Und</v>
          </cell>
          <cell r="F63">
            <v>14051</v>
          </cell>
          <cell r="G63">
            <v>21617</v>
          </cell>
          <cell r="H63">
            <v>22800</v>
          </cell>
          <cell r="I63">
            <v>22500</v>
          </cell>
          <cell r="J63">
            <v>24250</v>
          </cell>
          <cell r="K63">
            <v>0.35000231299440254</v>
          </cell>
        </row>
        <row r="64">
          <cell r="B64" t="str">
            <v>Ap-4</v>
          </cell>
          <cell r="C64" t="str">
            <v>Mat</v>
          </cell>
          <cell r="D64" t="str">
            <v>LAVADERO</v>
          </cell>
          <cell r="E64" t="str">
            <v>Und</v>
          </cell>
          <cell r="F64">
            <v>45000</v>
          </cell>
          <cell r="G64">
            <v>60000</v>
          </cell>
          <cell r="H64">
            <v>80000</v>
          </cell>
          <cell r="I64">
            <v>50000</v>
          </cell>
          <cell r="J64">
            <v>33659</v>
          </cell>
          <cell r="K64">
            <v>0.25</v>
          </cell>
        </row>
        <row r="65">
          <cell r="B65" t="str">
            <v>Ap-6</v>
          </cell>
          <cell r="C65" t="str">
            <v>Mat</v>
          </cell>
          <cell r="D65" t="str">
            <v xml:space="preserve">LAVAPLATOS  </v>
          </cell>
          <cell r="E65" t="str">
            <v>Und</v>
          </cell>
          <cell r="F65">
            <v>49100</v>
          </cell>
          <cell r="G65">
            <v>69500</v>
          </cell>
          <cell r="H65">
            <v>119000</v>
          </cell>
          <cell r="I65">
            <v>60000</v>
          </cell>
          <cell r="J65">
            <v>67900</v>
          </cell>
          <cell r="K65">
            <v>0.29352517985611515</v>
          </cell>
        </row>
        <row r="67">
          <cell r="B67" t="str">
            <v>CMa</v>
          </cell>
          <cell r="D67" t="str">
            <v>CARP DE MADERA</v>
          </cell>
        </row>
        <row r="68">
          <cell r="B68" t="str">
            <v>Cma-1</v>
          </cell>
          <cell r="C68" t="str">
            <v>Mat</v>
          </cell>
          <cell r="D68" t="str">
            <v>BASTIDOR</v>
          </cell>
          <cell r="E68" t="str">
            <v>M L</v>
          </cell>
          <cell r="F68">
            <v>1800</v>
          </cell>
          <cell r="G68">
            <v>2000</v>
          </cell>
          <cell r="H68">
            <v>900</v>
          </cell>
          <cell r="I68">
            <v>200</v>
          </cell>
          <cell r="J68">
            <v>1212.5</v>
          </cell>
          <cell r="K68">
            <v>9.9999999999999978E-2</v>
          </cell>
        </row>
        <row r="69">
          <cell r="B69" t="str">
            <v>Cma-3</v>
          </cell>
          <cell r="C69" t="str">
            <v>Mat</v>
          </cell>
          <cell r="D69" t="str">
            <v>FORMALETA CIMIENTOS</v>
          </cell>
          <cell r="E69" t="str">
            <v>Gbl</v>
          </cell>
          <cell r="F69">
            <v>45500</v>
          </cell>
          <cell r="G69">
            <v>52325</v>
          </cell>
          <cell r="H69">
            <v>52325</v>
          </cell>
          <cell r="I69">
            <v>55500</v>
          </cell>
          <cell r="J69">
            <v>53835</v>
          </cell>
          <cell r="K69">
            <v>0.13043478260869568</v>
          </cell>
        </row>
        <row r="70">
          <cell r="B70" t="str">
            <v>Cma-4</v>
          </cell>
          <cell r="C70" t="str">
            <v>Mat</v>
          </cell>
          <cell r="D70" t="str">
            <v>FORMALETA COLUMNAS</v>
          </cell>
          <cell r="E70" t="str">
            <v>Gbl</v>
          </cell>
          <cell r="F70">
            <v>31800</v>
          </cell>
          <cell r="G70">
            <v>36570</v>
          </cell>
          <cell r="H70">
            <v>36570</v>
          </cell>
          <cell r="I70">
            <v>21800</v>
          </cell>
          <cell r="J70">
            <v>21146</v>
          </cell>
          <cell r="K70">
            <v>0.13043478260869568</v>
          </cell>
        </row>
        <row r="71">
          <cell r="B71" t="str">
            <v>Cma-7</v>
          </cell>
          <cell r="C71" t="str">
            <v>Mat</v>
          </cell>
          <cell r="D71" t="str">
            <v>FORMALETA SENCILLA - V. amarre</v>
          </cell>
          <cell r="E71" t="str">
            <v>Gbl</v>
          </cell>
          <cell r="F71">
            <v>21000</v>
          </cell>
          <cell r="G71">
            <v>25000</v>
          </cell>
          <cell r="H71">
            <v>25000</v>
          </cell>
          <cell r="I71">
            <v>31000</v>
          </cell>
          <cell r="J71">
            <v>30070</v>
          </cell>
          <cell r="K71">
            <v>0.16000000000000003</v>
          </cell>
        </row>
        <row r="72">
          <cell r="B72" t="str">
            <v>Cma-8</v>
          </cell>
          <cell r="C72" t="str">
            <v>Mat</v>
          </cell>
          <cell r="D72" t="str">
            <v>FORMALETA SENCILLA 1 - Meson, Cinta</v>
          </cell>
          <cell r="E72" t="str">
            <v>Gbl</v>
          </cell>
          <cell r="F72">
            <v>5000</v>
          </cell>
          <cell r="G72">
            <v>5750</v>
          </cell>
          <cell r="H72">
            <v>5750</v>
          </cell>
          <cell r="I72">
            <v>6000</v>
          </cell>
          <cell r="J72">
            <v>5820</v>
          </cell>
          <cell r="K72">
            <v>0.13043478260869568</v>
          </cell>
        </row>
        <row r="73">
          <cell r="B73" t="str">
            <v>Cma-11</v>
          </cell>
          <cell r="C73" t="str">
            <v>Mat</v>
          </cell>
          <cell r="D73" t="str">
            <v>TACO DE GUADUA</v>
          </cell>
          <cell r="E73" t="str">
            <v>Und</v>
          </cell>
          <cell r="F73">
            <v>3200</v>
          </cell>
          <cell r="G73">
            <v>3200</v>
          </cell>
          <cell r="H73">
            <v>3200</v>
          </cell>
          <cell r="I73">
            <v>4200</v>
          </cell>
          <cell r="J73">
            <v>3492</v>
          </cell>
          <cell r="K73">
            <v>0</v>
          </cell>
        </row>
        <row r="74">
          <cell r="B74" t="str">
            <v>Cma-13</v>
          </cell>
          <cell r="C74" t="str">
            <v>Mat</v>
          </cell>
          <cell r="D74" t="str">
            <v>CUARTONES</v>
          </cell>
          <cell r="E74" t="str">
            <v>Und</v>
          </cell>
          <cell r="F74">
            <v>4500</v>
          </cell>
          <cell r="G74">
            <v>5000</v>
          </cell>
          <cell r="H74">
            <v>4000</v>
          </cell>
          <cell r="I74">
            <v>4800</v>
          </cell>
          <cell r="J74">
            <v>4656</v>
          </cell>
          <cell r="K74">
            <v>9.9999999999999978E-2</v>
          </cell>
        </row>
        <row r="75">
          <cell r="B75" t="str">
            <v>Cma-14</v>
          </cell>
          <cell r="C75" t="str">
            <v>Mat</v>
          </cell>
          <cell r="D75" t="str">
            <v>FORMALETA CICLOPEO</v>
          </cell>
          <cell r="E75" t="str">
            <v>Gbl</v>
          </cell>
          <cell r="F75">
            <v>4700</v>
          </cell>
          <cell r="G75">
            <v>4800</v>
          </cell>
          <cell r="H75">
            <v>4800</v>
          </cell>
          <cell r="I75">
            <v>5700</v>
          </cell>
          <cell r="J75">
            <v>5529</v>
          </cell>
          <cell r="K75">
            <v>2.083333333333337E-2</v>
          </cell>
        </row>
        <row r="76">
          <cell r="B76" t="str">
            <v>Cma-15</v>
          </cell>
          <cell r="C76" t="str">
            <v>Mat</v>
          </cell>
          <cell r="D76" t="str">
            <v>TACO METALICO</v>
          </cell>
          <cell r="E76" t="str">
            <v>Und</v>
          </cell>
          <cell r="F76">
            <v>70</v>
          </cell>
          <cell r="G76">
            <v>70</v>
          </cell>
          <cell r="H76">
            <v>2500</v>
          </cell>
          <cell r="I76">
            <v>3200</v>
          </cell>
          <cell r="J76">
            <v>3104</v>
          </cell>
          <cell r="K76">
            <v>0</v>
          </cell>
        </row>
        <row r="77">
          <cell r="B77" t="str">
            <v>Cma-16</v>
          </cell>
          <cell r="C77" t="str">
            <v>Mat</v>
          </cell>
          <cell r="D77" t="str">
            <v>FORMALETA VIGA DINTEL - ALFAJIA</v>
          </cell>
          <cell r="E77" t="str">
            <v>Gbl</v>
          </cell>
          <cell r="F77">
            <v>5755</v>
          </cell>
          <cell r="G77">
            <v>5750</v>
          </cell>
          <cell r="H77">
            <v>5760</v>
          </cell>
          <cell r="I77">
            <v>6750</v>
          </cell>
          <cell r="J77">
            <v>6547.5</v>
          </cell>
          <cell r="K77">
            <v>-8.6956521739134374E-4</v>
          </cell>
        </row>
        <row r="78">
          <cell r="B78" t="str">
            <v>Cma-17</v>
          </cell>
          <cell r="C78" t="str">
            <v>Mat</v>
          </cell>
          <cell r="D78" t="str">
            <v>FORMALETA LOSA MACIZA ENTREPISO</v>
          </cell>
          <cell r="E78" t="str">
            <v>Gbl</v>
          </cell>
          <cell r="I78">
            <v>3720</v>
          </cell>
          <cell r="J78">
            <v>3608.4</v>
          </cell>
          <cell r="K78" t="e">
            <v>#DIV/0!</v>
          </cell>
        </row>
        <row r="80">
          <cell r="B80" t="str">
            <v>CMe</v>
          </cell>
          <cell r="D80" t="str">
            <v>CARP METALICA</v>
          </cell>
        </row>
        <row r="81">
          <cell r="B81" t="str">
            <v>Cme-4</v>
          </cell>
          <cell r="C81" t="str">
            <v>Mat</v>
          </cell>
          <cell r="D81" t="str">
            <v>PUERTA  PPAL METALICA INCLUYE MARCO 1x2</v>
          </cell>
          <cell r="E81" t="str">
            <v>Und</v>
          </cell>
          <cell r="F81">
            <v>135000</v>
          </cell>
          <cell r="G81">
            <v>150000</v>
          </cell>
          <cell r="H81">
            <v>160000</v>
          </cell>
          <cell r="I81">
            <v>145000</v>
          </cell>
          <cell r="J81">
            <v>179450</v>
          </cell>
          <cell r="K81">
            <v>9.9999999999999978E-2</v>
          </cell>
        </row>
        <row r="82">
          <cell r="B82" t="str">
            <v>Cme-5</v>
          </cell>
          <cell r="C82" t="str">
            <v>Mat</v>
          </cell>
          <cell r="D82" t="str">
            <v>PUERTA EN MADERA ENTAMBORADA BAÑO  0.6*2</v>
          </cell>
          <cell r="E82" t="str">
            <v>Und</v>
          </cell>
          <cell r="F82">
            <v>63000</v>
          </cell>
          <cell r="G82">
            <v>70000</v>
          </cell>
          <cell r="H82">
            <v>80000</v>
          </cell>
          <cell r="I82">
            <v>110000</v>
          </cell>
          <cell r="J82">
            <v>97000</v>
          </cell>
          <cell r="K82">
            <v>9.9999999999999978E-2</v>
          </cell>
        </row>
        <row r="83">
          <cell r="B83" t="str">
            <v>Cme-12</v>
          </cell>
          <cell r="C83" t="str">
            <v>Mat</v>
          </cell>
          <cell r="D83" t="str">
            <v>VENTANA DE ALUMINIO VIDRIO E INST INCL. VIDRIO</v>
          </cell>
          <cell r="E83" t="str">
            <v>M 2</v>
          </cell>
          <cell r="F83">
            <v>108000</v>
          </cell>
          <cell r="G83">
            <v>120000</v>
          </cell>
          <cell r="H83">
            <v>140000</v>
          </cell>
          <cell r="I83">
            <v>108000</v>
          </cell>
          <cell r="J83">
            <v>111550</v>
          </cell>
          <cell r="K83">
            <v>9.9999999999999978E-2</v>
          </cell>
        </row>
        <row r="84">
          <cell r="B84" t="str">
            <v>Cme-13</v>
          </cell>
          <cell r="C84" t="str">
            <v>Mat</v>
          </cell>
          <cell r="D84" t="str">
            <v>MARCOS METALICOS 0.6*1.9</v>
          </cell>
          <cell r="E84" t="str">
            <v>Und</v>
          </cell>
          <cell r="F84">
            <v>45000</v>
          </cell>
          <cell r="G84">
            <v>60000</v>
          </cell>
          <cell r="H84">
            <v>70000</v>
          </cell>
          <cell r="I84">
            <v>38000</v>
          </cell>
          <cell r="J84">
            <v>38800</v>
          </cell>
          <cell r="K84">
            <v>0.25</v>
          </cell>
        </row>
        <row r="85">
          <cell r="B85" t="str">
            <v>Cme-14</v>
          </cell>
          <cell r="C85" t="str">
            <v>Mat</v>
          </cell>
          <cell r="D85" t="str">
            <v xml:space="preserve">PUERTA EN MADERA ENTAMBORADA 0.9*1.9 </v>
          </cell>
          <cell r="E85" t="str">
            <v>Und</v>
          </cell>
          <cell r="F85">
            <v>81000</v>
          </cell>
          <cell r="G85">
            <v>100000</v>
          </cell>
          <cell r="H85">
            <v>120000</v>
          </cell>
          <cell r="I85">
            <v>91000</v>
          </cell>
          <cell r="J85">
            <v>116400</v>
          </cell>
          <cell r="K85">
            <v>0.18999999999999995</v>
          </cell>
        </row>
        <row r="87">
          <cell r="B87" t="str">
            <v>Co</v>
          </cell>
          <cell r="D87" t="str">
            <v>CEMENTO, CONCRETOS, MORTEROS</v>
          </cell>
        </row>
        <row r="88">
          <cell r="B88" t="str">
            <v>Co-1</v>
          </cell>
          <cell r="C88" t="str">
            <v>Mat</v>
          </cell>
          <cell r="D88" t="str">
            <v>CEMENTO BLANCO - 40 kg</v>
          </cell>
          <cell r="E88" t="str">
            <v>Klg</v>
          </cell>
          <cell r="F88">
            <v>824</v>
          </cell>
          <cell r="G88">
            <v>1100</v>
          </cell>
          <cell r="H88">
            <v>825</v>
          </cell>
          <cell r="I88">
            <v>825</v>
          </cell>
          <cell r="J88">
            <v>873</v>
          </cell>
          <cell r="K88">
            <v>0.25090909090909086</v>
          </cell>
        </row>
        <row r="89">
          <cell r="B89" t="str">
            <v>Co-2</v>
          </cell>
          <cell r="C89" t="str">
            <v>Mat</v>
          </cell>
          <cell r="D89" t="str">
            <v>CEMENTO GRIS  - 50 kg</v>
          </cell>
          <cell r="E89" t="str">
            <v>Klg</v>
          </cell>
          <cell r="F89">
            <v>350</v>
          </cell>
          <cell r="G89">
            <v>340</v>
          </cell>
          <cell r="H89">
            <v>366</v>
          </cell>
          <cell r="I89">
            <v>300</v>
          </cell>
          <cell r="J89">
            <v>358.9</v>
          </cell>
          <cell r="K89">
            <v>-2.9411764705882248E-2</v>
          </cell>
        </row>
        <row r="90">
          <cell r="B90" t="str">
            <v>C 1-2-2</v>
          </cell>
          <cell r="C90" t="str">
            <v>Mat</v>
          </cell>
          <cell r="D90" t="str">
            <v>CONCRETO 1:2:2</v>
          </cell>
          <cell r="E90" t="str">
            <v>M 3</v>
          </cell>
          <cell r="F90">
            <v>221363.7</v>
          </cell>
          <cell r="G90">
            <v>221363.7</v>
          </cell>
          <cell r="H90">
            <v>221363.7</v>
          </cell>
          <cell r="I90">
            <v>221363.7</v>
          </cell>
          <cell r="J90">
            <v>221363.7</v>
          </cell>
        </row>
        <row r="91">
          <cell r="B91" t="str">
            <v>C 1-2-3</v>
          </cell>
          <cell r="C91" t="str">
            <v>Mat</v>
          </cell>
          <cell r="D91" t="str">
            <v>CONCRETO 1:2:3</v>
          </cell>
          <cell r="E91" t="str">
            <v>M 3</v>
          </cell>
          <cell r="F91">
            <v>201711.5</v>
          </cell>
          <cell r="G91">
            <v>201711.5</v>
          </cell>
          <cell r="H91">
            <v>201711.5</v>
          </cell>
          <cell r="I91">
            <v>201711.5</v>
          </cell>
          <cell r="J91">
            <v>201711.5</v>
          </cell>
        </row>
        <row r="92">
          <cell r="B92" t="str">
            <v>C 1-2-4</v>
          </cell>
          <cell r="C92" t="str">
            <v>Mat</v>
          </cell>
          <cell r="D92" t="str">
            <v>CONCRETO 1:2:4</v>
          </cell>
          <cell r="E92" t="str">
            <v>M 3</v>
          </cell>
          <cell r="F92">
            <v>188956</v>
          </cell>
          <cell r="G92">
            <v>188956</v>
          </cell>
          <cell r="H92">
            <v>188956</v>
          </cell>
          <cell r="I92">
            <v>188956</v>
          </cell>
          <cell r="J92">
            <v>188956</v>
          </cell>
        </row>
        <row r="93">
          <cell r="B93" t="str">
            <v>C 1-3-6</v>
          </cell>
          <cell r="C93" t="str">
            <v>Mat</v>
          </cell>
          <cell r="D93" t="str">
            <v>CONCRETO 1:3:6</v>
          </cell>
          <cell r="E93" t="str">
            <v>M 3</v>
          </cell>
          <cell r="F93">
            <v>159371</v>
          </cell>
          <cell r="G93">
            <v>159371</v>
          </cell>
          <cell r="H93">
            <v>159371</v>
          </cell>
          <cell r="I93">
            <v>159371</v>
          </cell>
          <cell r="J93">
            <v>159371</v>
          </cell>
        </row>
        <row r="94">
          <cell r="B94" t="str">
            <v>C CICL</v>
          </cell>
          <cell r="C94" t="str">
            <v>Mat</v>
          </cell>
          <cell r="D94" t="str">
            <v>CONCRETO CICLOPEO</v>
          </cell>
          <cell r="E94" t="str">
            <v>M 3</v>
          </cell>
          <cell r="F94">
            <v>140426.9</v>
          </cell>
          <cell r="G94">
            <v>140426.9</v>
          </cell>
          <cell r="H94">
            <v>140426.9</v>
          </cell>
          <cell r="I94">
            <v>140426.9</v>
          </cell>
          <cell r="J94">
            <v>140426.9</v>
          </cell>
        </row>
        <row r="95">
          <cell r="B95" t="str">
            <v>M 1-3</v>
          </cell>
          <cell r="C95" t="str">
            <v>Mat</v>
          </cell>
          <cell r="D95" t="str">
            <v>MORTERO 1-3 (MAT)</v>
          </cell>
          <cell r="E95" t="str">
            <v>M 3</v>
          </cell>
          <cell r="F95">
            <v>207385.99999999997</v>
          </cell>
          <cell r="G95">
            <v>207385.99999999997</v>
          </cell>
          <cell r="H95">
            <v>207385.99999999997</v>
          </cell>
          <cell r="I95">
            <v>207385.99999999997</v>
          </cell>
          <cell r="J95">
            <v>207385.99999999997</v>
          </cell>
        </row>
        <row r="96">
          <cell r="B96" t="str">
            <v>M 1-4</v>
          </cell>
          <cell r="C96" t="str">
            <v>Mat</v>
          </cell>
          <cell r="D96" t="str">
            <v>MORTERO 1-4 (MAT)</v>
          </cell>
          <cell r="E96" t="str">
            <v>M 3</v>
          </cell>
          <cell r="F96">
            <v>176986.19999999998</v>
          </cell>
          <cell r="G96">
            <v>176986.19999999998</v>
          </cell>
          <cell r="H96">
            <v>176986.19999999998</v>
          </cell>
          <cell r="I96">
            <v>176986.19999999998</v>
          </cell>
          <cell r="J96">
            <v>176986.19999999998</v>
          </cell>
        </row>
        <row r="97">
          <cell r="B97" t="str">
            <v>M 1-7</v>
          </cell>
          <cell r="C97" t="str">
            <v>Mat</v>
          </cell>
          <cell r="D97" t="str">
            <v>MORTERO 1-7 (MAT)</v>
          </cell>
          <cell r="E97" t="str">
            <v>M 3</v>
          </cell>
          <cell r="F97">
            <v>130620.2</v>
          </cell>
          <cell r="G97">
            <v>130620.2</v>
          </cell>
          <cell r="H97">
            <v>130620.2</v>
          </cell>
          <cell r="I97">
            <v>130620.2</v>
          </cell>
          <cell r="J97">
            <v>130620.2</v>
          </cell>
        </row>
        <row r="100">
          <cell r="B100" t="str">
            <v>Cu</v>
          </cell>
          <cell r="D100" t="str">
            <v>CUBIERTA</v>
          </cell>
        </row>
        <row r="101">
          <cell r="B101" t="str">
            <v>Cu-1</v>
          </cell>
          <cell r="C101" t="str">
            <v>Mat</v>
          </cell>
          <cell r="D101" t="str">
            <v xml:space="preserve">AMARRAS  </v>
          </cell>
          <cell r="E101" t="str">
            <v>Und</v>
          </cell>
          <cell r="F101">
            <v>60</v>
          </cell>
          <cell r="G101">
            <v>100</v>
          </cell>
          <cell r="H101">
            <v>100</v>
          </cell>
          <cell r="I101">
            <v>50</v>
          </cell>
          <cell r="J101">
            <v>100</v>
          </cell>
          <cell r="K101">
            <v>0.4</v>
          </cell>
        </row>
        <row r="102">
          <cell r="B102" t="str">
            <v>Cu-4</v>
          </cell>
          <cell r="C102" t="str">
            <v>Mat</v>
          </cell>
          <cell r="D102" t="str">
            <v>Ganchos para amarre teja F.C en obra</v>
          </cell>
          <cell r="E102" t="str">
            <v>Und</v>
          </cell>
          <cell r="F102">
            <v>160</v>
          </cell>
          <cell r="G102">
            <v>200</v>
          </cell>
          <cell r="H102">
            <v>250</v>
          </cell>
          <cell r="I102">
            <v>150</v>
          </cell>
          <cell r="J102">
            <v>200</v>
          </cell>
          <cell r="K102">
            <v>0.19999999999999996</v>
          </cell>
        </row>
        <row r="103">
          <cell r="B103" t="str">
            <v>Cu-5</v>
          </cell>
          <cell r="C103" t="str">
            <v>Mat</v>
          </cell>
          <cell r="D103" t="str">
            <v>Teja F.C No. 6</v>
          </cell>
          <cell r="E103" t="str">
            <v>Und</v>
          </cell>
          <cell r="F103">
            <v>15500</v>
          </cell>
          <cell r="G103">
            <v>16000</v>
          </cell>
          <cell r="H103">
            <v>19500</v>
          </cell>
          <cell r="I103">
            <v>19300</v>
          </cell>
          <cell r="J103">
            <v>22795</v>
          </cell>
          <cell r="K103">
            <v>3.125E-2</v>
          </cell>
        </row>
        <row r="104">
          <cell r="B104" t="str">
            <v>Cu-7</v>
          </cell>
          <cell r="C104" t="str">
            <v>Mat</v>
          </cell>
          <cell r="D104" t="str">
            <v xml:space="preserve">TEJA F.C No. 4  </v>
          </cell>
          <cell r="E104" t="str">
            <v>Und</v>
          </cell>
          <cell r="F104">
            <v>10300</v>
          </cell>
          <cell r="G104">
            <v>10800</v>
          </cell>
          <cell r="H104">
            <v>13200</v>
          </cell>
          <cell r="I104">
            <v>12800</v>
          </cell>
          <cell r="J104">
            <v>14550</v>
          </cell>
          <cell r="K104">
            <v>4.629629629629628E-2</v>
          </cell>
        </row>
        <row r="105">
          <cell r="B105" t="str">
            <v>Cu-8</v>
          </cell>
          <cell r="C105" t="str">
            <v>Mat</v>
          </cell>
          <cell r="D105" t="str">
            <v>PERLIN TIPO PERLIN EN C</v>
          </cell>
          <cell r="E105" t="str">
            <v>M L</v>
          </cell>
          <cell r="F105">
            <v>24000</v>
          </cell>
          <cell r="G105">
            <v>24000</v>
          </cell>
          <cell r="H105">
            <v>25000</v>
          </cell>
          <cell r="I105">
            <v>56608</v>
          </cell>
          <cell r="J105">
            <v>9409</v>
          </cell>
          <cell r="K105">
            <v>0</v>
          </cell>
        </row>
        <row r="106">
          <cell r="B106" t="str">
            <v>Cu-9</v>
          </cell>
          <cell r="C106" t="str">
            <v>Mat</v>
          </cell>
          <cell r="D106" t="str">
            <v>REVOQUE DE MURO</v>
          </cell>
          <cell r="E106" t="str">
            <v>Gbl</v>
          </cell>
          <cell r="F106">
            <v>20000</v>
          </cell>
          <cell r="G106">
            <v>22000</v>
          </cell>
          <cell r="H106">
            <v>25000</v>
          </cell>
          <cell r="I106">
            <v>22000</v>
          </cell>
          <cell r="J106">
            <v>24250</v>
          </cell>
          <cell r="K106">
            <v>9.0909090909090939E-2</v>
          </cell>
        </row>
        <row r="107">
          <cell r="B107" t="str">
            <v>Cu-10</v>
          </cell>
          <cell r="C107" t="str">
            <v>Mat</v>
          </cell>
          <cell r="D107" t="str">
            <v>CABALLETES</v>
          </cell>
          <cell r="E107" t="str">
            <v>Und</v>
          </cell>
          <cell r="F107">
            <v>9500</v>
          </cell>
          <cell r="G107">
            <v>9500</v>
          </cell>
          <cell r="H107">
            <v>13200</v>
          </cell>
          <cell r="I107">
            <v>12800</v>
          </cell>
          <cell r="J107">
            <v>22795</v>
          </cell>
          <cell r="K107">
            <v>0</v>
          </cell>
        </row>
        <row r="108">
          <cell r="B108" t="str">
            <v>Cu-12</v>
          </cell>
          <cell r="C108" t="str">
            <v>Mat</v>
          </cell>
          <cell r="D108" t="str">
            <v>CLARABOYA No.6</v>
          </cell>
          <cell r="E108" t="str">
            <v>Und</v>
          </cell>
          <cell r="F108">
            <v>43700</v>
          </cell>
          <cell r="G108">
            <v>46000</v>
          </cell>
          <cell r="H108">
            <v>41550</v>
          </cell>
          <cell r="I108">
            <v>39600</v>
          </cell>
          <cell r="J108">
            <v>33950</v>
          </cell>
          <cell r="K108">
            <v>5.0000000000000044E-2</v>
          </cell>
        </row>
        <row r="109">
          <cell r="B109" t="str">
            <v>Cu-13</v>
          </cell>
          <cell r="C109" t="str">
            <v>Mat</v>
          </cell>
          <cell r="D109" t="str">
            <v>Teja F.C No. 8</v>
          </cell>
          <cell r="E109" t="str">
            <v>Und</v>
          </cell>
          <cell r="H109">
            <v>23000</v>
          </cell>
          <cell r="I109">
            <v>20200</v>
          </cell>
          <cell r="J109">
            <v>27160</v>
          </cell>
          <cell r="K109" t="e">
            <v>#DIV/0!</v>
          </cell>
        </row>
        <row r="111">
          <cell r="B111" t="str">
            <v>Ele</v>
          </cell>
          <cell r="D111" t="str">
            <v>ELECTRICOS ELEMENTOS</v>
          </cell>
        </row>
        <row r="112">
          <cell r="B112" t="str">
            <v>Ele-2</v>
          </cell>
          <cell r="C112" t="str">
            <v>Mat</v>
          </cell>
          <cell r="D112" t="str">
            <v xml:space="preserve">ALAMBRE 14 AWG </v>
          </cell>
          <cell r="E112" t="str">
            <v>M L</v>
          </cell>
          <cell r="F112">
            <v>549</v>
          </cell>
          <cell r="G112">
            <v>741</v>
          </cell>
          <cell r="H112">
            <v>586.30000000000007</v>
          </cell>
          <cell r="I112">
            <v>533</v>
          </cell>
          <cell r="J112">
            <v>697.43</v>
          </cell>
          <cell r="K112">
            <v>0.25910931174089069</v>
          </cell>
        </row>
        <row r="113">
          <cell r="B113" t="str">
            <v>Ele-5</v>
          </cell>
          <cell r="C113" t="str">
            <v>Mat</v>
          </cell>
          <cell r="D113" t="str">
            <v xml:space="preserve">ALAMBRE No. 12 </v>
          </cell>
          <cell r="E113" t="str">
            <v>M L</v>
          </cell>
          <cell r="F113">
            <v>783</v>
          </cell>
          <cell r="G113">
            <v>1057</v>
          </cell>
          <cell r="H113">
            <v>836.00000000000011</v>
          </cell>
          <cell r="I113">
            <v>760</v>
          </cell>
          <cell r="J113">
            <v>996.18999999999994</v>
          </cell>
          <cell r="K113">
            <v>0.25922421948912011</v>
          </cell>
        </row>
        <row r="114">
          <cell r="B114" t="str">
            <v>Ele-6</v>
          </cell>
          <cell r="C114" t="str">
            <v>Mat</v>
          </cell>
          <cell r="D114" t="str">
            <v xml:space="preserve">ALAMBRE No. 10 </v>
          </cell>
          <cell r="E114" t="str">
            <v>M L</v>
          </cell>
          <cell r="F114">
            <v>1276</v>
          </cell>
          <cell r="G114">
            <v>1723</v>
          </cell>
          <cell r="H114">
            <v>1361.8000000000002</v>
          </cell>
          <cell r="I114">
            <v>1238</v>
          </cell>
          <cell r="J114">
            <v>1621.84</v>
          </cell>
          <cell r="K114">
            <v>0.25943122460824142</v>
          </cell>
        </row>
        <row r="115">
          <cell r="B115" t="str">
            <v>Ele-7</v>
          </cell>
          <cell r="C115" t="str">
            <v>Mat</v>
          </cell>
          <cell r="D115" t="str">
            <v>ALAMBRE TRENSADO PARA ACOMETIDAS</v>
          </cell>
          <cell r="E115" t="str">
            <v>M L</v>
          </cell>
          <cell r="F115">
            <v>5474</v>
          </cell>
          <cell r="G115">
            <v>5575</v>
          </cell>
          <cell r="H115">
            <v>2163.7000000000003</v>
          </cell>
          <cell r="I115">
            <v>1967</v>
          </cell>
          <cell r="J115">
            <v>5891.78</v>
          </cell>
          <cell r="K115">
            <v>1.8116591928251102E-2</v>
          </cell>
        </row>
        <row r="116">
          <cell r="B116" t="str">
            <v>Ele-8</v>
          </cell>
          <cell r="C116" t="str">
            <v>Mat</v>
          </cell>
          <cell r="D116" t="str">
            <v>BREAKER DE 1*20 AMP</v>
          </cell>
          <cell r="E116" t="str">
            <v>Und</v>
          </cell>
          <cell r="F116">
            <v>7100</v>
          </cell>
          <cell r="G116">
            <v>7700</v>
          </cell>
          <cell r="H116">
            <v>8250</v>
          </cell>
          <cell r="I116">
            <v>7500</v>
          </cell>
          <cell r="J116">
            <v>7678.5199999999995</v>
          </cell>
          <cell r="K116">
            <v>7.7922077922077948E-2</v>
          </cell>
        </row>
        <row r="117">
          <cell r="B117" t="str">
            <v>Ele-9</v>
          </cell>
          <cell r="C117" t="str">
            <v>Mat</v>
          </cell>
          <cell r="D117" t="str">
            <v>BREAKER DE 1*30 AMP</v>
          </cell>
          <cell r="E117" t="str">
            <v>Und</v>
          </cell>
          <cell r="F117">
            <v>7100</v>
          </cell>
          <cell r="G117">
            <v>7700</v>
          </cell>
          <cell r="H117">
            <v>8250</v>
          </cell>
          <cell r="I117">
            <v>7500</v>
          </cell>
          <cell r="J117">
            <v>7678.5199999999995</v>
          </cell>
          <cell r="K117">
            <v>7.7922077922077948E-2</v>
          </cell>
        </row>
        <row r="118">
          <cell r="B118" t="str">
            <v>Ele-10</v>
          </cell>
          <cell r="C118" t="str">
            <v>Mat</v>
          </cell>
          <cell r="D118" t="str">
            <v>BREAKER DE 1*40 AMP</v>
          </cell>
          <cell r="E118" t="str">
            <v>Und</v>
          </cell>
          <cell r="F118">
            <v>7700</v>
          </cell>
          <cell r="G118">
            <v>14129</v>
          </cell>
          <cell r="H118">
            <v>8250</v>
          </cell>
          <cell r="I118">
            <v>7500</v>
          </cell>
          <cell r="J118">
            <v>7678.5199999999995</v>
          </cell>
          <cell r="K118">
            <v>0.45502158680727578</v>
          </cell>
        </row>
        <row r="119">
          <cell r="B119" t="str">
            <v>Ele-11</v>
          </cell>
          <cell r="C119" t="str">
            <v>Mat</v>
          </cell>
          <cell r="D119" t="str">
            <v>ALAMBRE DE COBRE DESNUDO No. 10</v>
          </cell>
          <cell r="E119" t="str">
            <v>M L</v>
          </cell>
          <cell r="F119">
            <v>1165</v>
          </cell>
          <cell r="G119">
            <v>1400</v>
          </cell>
          <cell r="H119">
            <v>1155</v>
          </cell>
          <cell r="I119">
            <v>1238</v>
          </cell>
          <cell r="J119">
            <v>1621.84</v>
          </cell>
          <cell r="K119">
            <v>0.16785714285714282</v>
          </cell>
        </row>
        <row r="120">
          <cell r="B120" t="str">
            <v>Ele-12</v>
          </cell>
          <cell r="C120" t="str">
            <v>Mat</v>
          </cell>
          <cell r="D120" t="str">
            <v>CAJA ANTIFRAUDE CONTADOR</v>
          </cell>
          <cell r="E120" t="str">
            <v>Und</v>
          </cell>
          <cell r="F120">
            <v>22384</v>
          </cell>
          <cell r="G120">
            <v>23170</v>
          </cell>
          <cell r="H120">
            <v>34100</v>
          </cell>
          <cell r="I120">
            <v>31000</v>
          </cell>
          <cell r="J120">
            <v>18599.75</v>
          </cell>
          <cell r="K120">
            <v>3.3923176521363785E-2</v>
          </cell>
        </row>
        <row r="121">
          <cell r="B121" t="str">
            <v>Ele-14</v>
          </cell>
          <cell r="C121" t="str">
            <v>Mat</v>
          </cell>
          <cell r="D121" t="str">
            <v>CAJA CUADRADA DE 4*4 GALVANIZADA</v>
          </cell>
          <cell r="E121" t="str">
            <v>Und</v>
          </cell>
          <cell r="F121">
            <v>719</v>
          </cell>
          <cell r="G121">
            <v>1000</v>
          </cell>
          <cell r="H121">
            <v>968.00000000000011</v>
          </cell>
          <cell r="I121">
            <v>880</v>
          </cell>
          <cell r="J121">
            <v>553.87</v>
          </cell>
          <cell r="K121">
            <v>0.28100000000000003</v>
          </cell>
        </row>
        <row r="122">
          <cell r="B122" t="str">
            <v>Ele-16</v>
          </cell>
          <cell r="C122" t="str">
            <v>Mat</v>
          </cell>
          <cell r="D122" t="str">
            <v>CAJA RECTANGULAR DE 2*4 GALVANIZADA</v>
          </cell>
          <cell r="E122" t="str">
            <v>Und</v>
          </cell>
          <cell r="F122">
            <v>332</v>
          </cell>
          <cell r="G122">
            <v>691</v>
          </cell>
          <cell r="H122">
            <v>440.00000000000006</v>
          </cell>
          <cell r="I122">
            <v>400</v>
          </cell>
          <cell r="J122">
            <v>280.33</v>
          </cell>
          <cell r="K122">
            <v>0.51953690303907374</v>
          </cell>
        </row>
        <row r="123">
          <cell r="B123" t="str">
            <v>Ele-17</v>
          </cell>
          <cell r="C123" t="str">
            <v>Mat</v>
          </cell>
          <cell r="D123" t="str">
            <v>CAJA OCTOGONAL</v>
          </cell>
          <cell r="E123" t="str">
            <v>Und</v>
          </cell>
          <cell r="F123">
            <v>393</v>
          </cell>
          <cell r="G123">
            <v>630</v>
          </cell>
          <cell r="H123">
            <v>1045</v>
          </cell>
          <cell r="I123">
            <v>950</v>
          </cell>
          <cell r="J123">
            <v>391.88</v>
          </cell>
          <cell r="K123">
            <v>0.37619047619047619</v>
          </cell>
        </row>
        <row r="124">
          <cell r="B124" t="str">
            <v>Ele-18</v>
          </cell>
          <cell r="C124" t="str">
            <v>Mat</v>
          </cell>
          <cell r="D124" t="str">
            <v>CAPACETE DE 3/4</v>
          </cell>
          <cell r="E124" t="str">
            <v>Und</v>
          </cell>
          <cell r="H124">
            <v>825.00000000000011</v>
          </cell>
          <cell r="I124">
            <v>750</v>
          </cell>
          <cell r="J124">
            <v>809.94999999999993</v>
          </cell>
        </row>
        <row r="125">
          <cell r="B125" t="str">
            <v>Ele-19</v>
          </cell>
          <cell r="C125" t="str">
            <v>Mat</v>
          </cell>
          <cell r="D125" t="str">
            <v xml:space="preserve">CONDULETE CON DUCTO 3/4" </v>
          </cell>
          <cell r="E125" t="str">
            <v>Und</v>
          </cell>
          <cell r="H125">
            <v>15400.000000000002</v>
          </cell>
          <cell r="I125">
            <v>14000</v>
          </cell>
          <cell r="J125">
            <v>9590.39</v>
          </cell>
        </row>
        <row r="126">
          <cell r="B126" t="str">
            <v>Ele-20</v>
          </cell>
          <cell r="C126" t="str">
            <v>Mat</v>
          </cell>
          <cell r="D126" t="str">
            <v>CONECTORES PVC DE 1/2</v>
          </cell>
          <cell r="E126" t="str">
            <v>Und</v>
          </cell>
          <cell r="F126">
            <v>150</v>
          </cell>
          <cell r="G126">
            <v>150</v>
          </cell>
          <cell r="H126">
            <v>220.00000000000003</v>
          </cell>
          <cell r="I126">
            <v>200</v>
          </cell>
          <cell r="J126">
            <v>129.97999999999999</v>
          </cell>
          <cell r="K126">
            <v>0</v>
          </cell>
        </row>
        <row r="127">
          <cell r="B127" t="str">
            <v>Ele-21</v>
          </cell>
          <cell r="C127" t="str">
            <v>Mat</v>
          </cell>
          <cell r="D127" t="str">
            <v>CONECTORES PVC DE 3/4</v>
          </cell>
          <cell r="E127" t="str">
            <v>Und</v>
          </cell>
          <cell r="F127">
            <v>180</v>
          </cell>
          <cell r="G127">
            <v>200</v>
          </cell>
          <cell r="H127">
            <v>220.00000000000003</v>
          </cell>
          <cell r="I127">
            <v>200</v>
          </cell>
          <cell r="J127">
            <v>155.19999999999999</v>
          </cell>
          <cell r="K127">
            <v>9.9999999999999978E-2</v>
          </cell>
        </row>
        <row r="128">
          <cell r="B128" t="str">
            <v>Ele-22</v>
          </cell>
          <cell r="C128" t="str">
            <v>Mat</v>
          </cell>
          <cell r="D128" t="str">
            <v>CONECTOR PARA VARILLA DE Cu</v>
          </cell>
          <cell r="E128" t="str">
            <v>Und</v>
          </cell>
          <cell r="F128">
            <v>2400</v>
          </cell>
          <cell r="G128">
            <v>2600</v>
          </cell>
          <cell r="H128">
            <v>4180</v>
          </cell>
          <cell r="I128">
            <v>3800</v>
          </cell>
          <cell r="J128">
            <v>4410.59</v>
          </cell>
          <cell r="K128">
            <v>7.6923076923076872E-2</v>
          </cell>
        </row>
        <row r="129">
          <cell r="B129" t="str">
            <v>Ele-23</v>
          </cell>
          <cell r="C129" t="str">
            <v>Mat</v>
          </cell>
          <cell r="D129" t="str">
            <v>CONSUMIBLES ELECTRICO</v>
          </cell>
          <cell r="E129" t="str">
            <v>Gbl</v>
          </cell>
          <cell r="F129">
            <v>2000</v>
          </cell>
          <cell r="G129">
            <v>2500</v>
          </cell>
          <cell r="H129">
            <v>3000</v>
          </cell>
          <cell r="I129">
            <v>3000</v>
          </cell>
          <cell r="J129">
            <v>3880</v>
          </cell>
          <cell r="K129">
            <v>0.19999999999999996</v>
          </cell>
        </row>
        <row r="130">
          <cell r="B130" t="str">
            <v>Ele-24</v>
          </cell>
          <cell r="C130" t="str">
            <v>Mat</v>
          </cell>
          <cell r="D130" t="str">
            <v xml:space="preserve">CONTADOR MONOFASICO </v>
          </cell>
          <cell r="E130" t="str">
            <v>Und</v>
          </cell>
          <cell r="F130">
            <v>53500</v>
          </cell>
          <cell r="G130">
            <v>65000</v>
          </cell>
          <cell r="H130">
            <v>71500</v>
          </cell>
          <cell r="I130">
            <v>65000</v>
          </cell>
          <cell r="J130">
            <v>40740</v>
          </cell>
          <cell r="K130">
            <v>0.17692307692307696</v>
          </cell>
        </row>
        <row r="131">
          <cell r="B131" t="str">
            <v>Ele-28</v>
          </cell>
          <cell r="C131" t="str">
            <v>MOD</v>
          </cell>
          <cell r="D131" t="str">
            <v>CUADRILLA ELECTRICA</v>
          </cell>
          <cell r="E131" t="str">
            <v>Gbl</v>
          </cell>
          <cell r="F131">
            <v>85000</v>
          </cell>
          <cell r="G131">
            <v>184160</v>
          </cell>
          <cell r="H131">
            <v>159720</v>
          </cell>
          <cell r="I131">
            <v>145200</v>
          </cell>
          <cell r="J131">
            <v>339500</v>
          </cell>
          <cell r="K131">
            <v>0.53844483058210257</v>
          </cell>
        </row>
        <row r="132">
          <cell r="B132" t="str">
            <v>Ele-29</v>
          </cell>
          <cell r="C132" t="str">
            <v>Mat</v>
          </cell>
          <cell r="D132" t="str">
            <v xml:space="preserve">HIDROSOLFA </v>
          </cell>
          <cell r="E132" t="str">
            <v>Klg</v>
          </cell>
          <cell r="F132">
            <v>3250</v>
          </cell>
          <cell r="G132">
            <v>4250</v>
          </cell>
          <cell r="H132">
            <v>4400</v>
          </cell>
          <cell r="I132">
            <v>4000</v>
          </cell>
          <cell r="J132">
            <v>5820</v>
          </cell>
          <cell r="K132">
            <v>0.23529411764705888</v>
          </cell>
        </row>
        <row r="133">
          <cell r="B133" t="str">
            <v>Ele-30</v>
          </cell>
          <cell r="C133" t="str">
            <v>Mat</v>
          </cell>
          <cell r="D133" t="str">
            <v>INTERRUPTOR  -  SENCILLA</v>
          </cell>
          <cell r="E133" t="str">
            <v>Und</v>
          </cell>
          <cell r="F133">
            <v>2728</v>
          </cell>
          <cell r="G133">
            <v>3350</v>
          </cell>
          <cell r="H133">
            <v>2915.0000000000005</v>
          </cell>
          <cell r="I133">
            <v>2650</v>
          </cell>
          <cell r="J133">
            <v>2748.0099999999998</v>
          </cell>
          <cell r="K133">
            <v>0.18567164179104478</v>
          </cell>
        </row>
        <row r="134">
          <cell r="B134" t="str">
            <v>Ele-31</v>
          </cell>
          <cell r="C134" t="str">
            <v>Mat</v>
          </cell>
          <cell r="D134" t="str">
            <v>INTERRUPTOR  -  DOBLE</v>
          </cell>
          <cell r="E134" t="str">
            <v>Und</v>
          </cell>
          <cell r="F134">
            <v>3786</v>
          </cell>
          <cell r="G134">
            <v>4660</v>
          </cell>
          <cell r="H134">
            <v>6380.0000000000009</v>
          </cell>
          <cell r="I134">
            <v>5800</v>
          </cell>
          <cell r="J134">
            <v>3985.73</v>
          </cell>
          <cell r="K134">
            <v>0.18755364806866948</v>
          </cell>
        </row>
        <row r="135">
          <cell r="B135" t="str">
            <v>Ele-33</v>
          </cell>
          <cell r="C135" t="str">
            <v>Mat</v>
          </cell>
          <cell r="D135" t="str">
            <v>PEGANTE</v>
          </cell>
          <cell r="E135" t="str">
            <v>Gbl</v>
          </cell>
          <cell r="J135">
            <v>31040</v>
          </cell>
        </row>
        <row r="136">
          <cell r="B136" t="str">
            <v>Ele-34</v>
          </cell>
          <cell r="C136" t="str">
            <v>Mat</v>
          </cell>
          <cell r="D136" t="str">
            <v>PLAFON</v>
          </cell>
          <cell r="E136" t="str">
            <v>Und</v>
          </cell>
          <cell r="F136">
            <v>1253</v>
          </cell>
          <cell r="G136">
            <v>1300</v>
          </cell>
          <cell r="H136">
            <v>1485.0000000000002</v>
          </cell>
          <cell r="I136">
            <v>1350</v>
          </cell>
          <cell r="J136">
            <v>1267.79</v>
          </cell>
          <cell r="K136">
            <v>3.6153846153846203E-2</v>
          </cell>
        </row>
        <row r="137">
          <cell r="B137" t="str">
            <v>Ele-35</v>
          </cell>
          <cell r="C137" t="str">
            <v>Mat</v>
          </cell>
          <cell r="D137" t="str">
            <v>SOLDADURA TERMOFUNDENTE   *45g</v>
          </cell>
          <cell r="E137" t="str">
            <v>Klg</v>
          </cell>
          <cell r="F137">
            <v>8150</v>
          </cell>
          <cell r="G137">
            <v>17000</v>
          </cell>
          <cell r="H137">
            <v>19250</v>
          </cell>
          <cell r="I137">
            <v>17500</v>
          </cell>
          <cell r="J137">
            <v>29003</v>
          </cell>
          <cell r="K137">
            <v>0.52058823529411757</v>
          </cell>
        </row>
        <row r="138">
          <cell r="B138" t="str">
            <v>Ele-36</v>
          </cell>
          <cell r="C138" t="str">
            <v>Mat</v>
          </cell>
          <cell r="D138" t="str">
            <v>TABLERO DE BREAKERS</v>
          </cell>
          <cell r="E138" t="str">
            <v>Und</v>
          </cell>
          <cell r="F138">
            <v>13572</v>
          </cell>
          <cell r="G138">
            <v>24000</v>
          </cell>
          <cell r="H138">
            <v>20900</v>
          </cell>
          <cell r="I138">
            <v>19000</v>
          </cell>
          <cell r="J138">
            <v>18284.5</v>
          </cell>
          <cell r="K138">
            <v>0.4345</v>
          </cell>
        </row>
        <row r="139">
          <cell r="B139" t="str">
            <v>Ele-38</v>
          </cell>
          <cell r="C139" t="str">
            <v>Mat</v>
          </cell>
          <cell r="D139" t="str">
            <v>TAPON SANITARIO PARA DUCTO DE 2"</v>
          </cell>
          <cell r="E139" t="str">
            <v>Und</v>
          </cell>
          <cell r="F139">
            <v>500</v>
          </cell>
          <cell r="G139">
            <v>600</v>
          </cell>
          <cell r="H139">
            <v>495.00000000000006</v>
          </cell>
          <cell r="I139">
            <v>450</v>
          </cell>
          <cell r="J139">
            <v>776</v>
          </cell>
          <cell r="K139">
            <v>0.16666666666666663</v>
          </cell>
        </row>
        <row r="140">
          <cell r="B140" t="str">
            <v>Ele-41</v>
          </cell>
          <cell r="C140" t="str">
            <v>Mat</v>
          </cell>
          <cell r="D140" t="str">
            <v>TOMA ELECTRICO DOBLE</v>
          </cell>
          <cell r="E140" t="str">
            <v>Und</v>
          </cell>
          <cell r="F140">
            <v>3167</v>
          </cell>
          <cell r="G140">
            <v>3850</v>
          </cell>
          <cell r="H140">
            <v>3960.0000000000005</v>
          </cell>
          <cell r="I140">
            <v>3600</v>
          </cell>
          <cell r="J140">
            <v>1837.1799999999998</v>
          </cell>
          <cell r="K140">
            <v>0.17740259740259745</v>
          </cell>
        </row>
        <row r="141">
          <cell r="B141" t="str">
            <v>Ele-44</v>
          </cell>
          <cell r="C141" t="str">
            <v>Mat</v>
          </cell>
          <cell r="D141" t="str">
            <v>TOMA ESTUFA DE 30 AMP</v>
          </cell>
          <cell r="E141" t="str">
            <v>Und</v>
          </cell>
          <cell r="F141">
            <v>7100</v>
          </cell>
          <cell r="G141">
            <v>9990</v>
          </cell>
          <cell r="H141">
            <v>9000</v>
          </cell>
          <cell r="I141">
            <v>6500</v>
          </cell>
          <cell r="J141">
            <v>5413.57</v>
          </cell>
          <cell r="K141">
            <v>0.28928928928928932</v>
          </cell>
        </row>
        <row r="142">
          <cell r="B142" t="str">
            <v>Ele-45</v>
          </cell>
          <cell r="C142" t="str">
            <v>Mat</v>
          </cell>
          <cell r="D142" t="str">
            <v>TUBERIA CONDUIT DE 1/2 * 3</v>
          </cell>
          <cell r="E142" t="str">
            <v>M L</v>
          </cell>
          <cell r="F142">
            <v>717</v>
          </cell>
          <cell r="G142">
            <v>1494</v>
          </cell>
          <cell r="H142">
            <v>733.7</v>
          </cell>
          <cell r="I142">
            <v>667</v>
          </cell>
          <cell r="J142">
            <v>671.24</v>
          </cell>
          <cell r="K142">
            <v>0.52008032128514059</v>
          </cell>
        </row>
        <row r="143">
          <cell r="B143" t="str">
            <v>Ele-46</v>
          </cell>
          <cell r="C143" t="str">
            <v>Mat</v>
          </cell>
          <cell r="D143" t="str">
            <v>TUBO GALVANIZADO DE 3/4, CAPACETE Y ADAPT</v>
          </cell>
          <cell r="E143" t="str">
            <v>Und</v>
          </cell>
          <cell r="F143">
            <v>7000</v>
          </cell>
          <cell r="G143">
            <v>13000</v>
          </cell>
          <cell r="H143">
            <v>13000</v>
          </cell>
          <cell r="I143">
            <v>16050</v>
          </cell>
          <cell r="J143">
            <v>20370</v>
          </cell>
          <cell r="K143">
            <v>0.46153846153846156</v>
          </cell>
        </row>
        <row r="144">
          <cell r="B144" t="str">
            <v>Ele-47</v>
          </cell>
          <cell r="C144" t="str">
            <v>Mat</v>
          </cell>
          <cell r="D144" t="str">
            <v>TUBO GALVANIZADO DE 1/2 *3M</v>
          </cell>
          <cell r="E144" t="str">
            <v>Und</v>
          </cell>
          <cell r="F144">
            <v>6662</v>
          </cell>
          <cell r="G144">
            <v>6662</v>
          </cell>
          <cell r="H144">
            <v>8690</v>
          </cell>
          <cell r="I144">
            <v>7900</v>
          </cell>
          <cell r="J144">
            <v>9603</v>
          </cell>
          <cell r="K144">
            <v>0</v>
          </cell>
        </row>
        <row r="145">
          <cell r="B145" t="str">
            <v>Ele-48</v>
          </cell>
          <cell r="C145" t="str">
            <v>Mat</v>
          </cell>
          <cell r="D145" t="str">
            <v>TUBERIA CONDUIT DE 3/4 * 3</v>
          </cell>
          <cell r="E145" t="str">
            <v>M L</v>
          </cell>
          <cell r="F145">
            <v>867</v>
          </cell>
          <cell r="G145">
            <v>2200</v>
          </cell>
          <cell r="H145">
            <v>1155</v>
          </cell>
          <cell r="I145">
            <v>1050</v>
          </cell>
          <cell r="J145">
            <v>877.85</v>
          </cell>
          <cell r="K145">
            <v>0.60590909090909095</v>
          </cell>
        </row>
        <row r="146">
          <cell r="B146" t="str">
            <v>Ele-49</v>
          </cell>
          <cell r="C146" t="str">
            <v>Mat</v>
          </cell>
          <cell r="D146" t="str">
            <v xml:space="preserve">1/32 SOLDADURA ELECTRICA </v>
          </cell>
          <cell r="E146" t="str">
            <v>Und</v>
          </cell>
          <cell r="F146">
            <v>1979</v>
          </cell>
          <cell r="G146">
            <v>3200</v>
          </cell>
          <cell r="H146">
            <v>13750.000000000002</v>
          </cell>
          <cell r="I146">
            <v>12500</v>
          </cell>
          <cell r="J146">
            <v>8245</v>
          </cell>
          <cell r="K146">
            <v>0.38156250000000003</v>
          </cell>
        </row>
        <row r="147">
          <cell r="B147" t="str">
            <v>Ele-50</v>
          </cell>
          <cell r="C147" t="str">
            <v>Mat</v>
          </cell>
          <cell r="D147" t="str">
            <v xml:space="preserve">VARILLA COPERWELD  </v>
          </cell>
          <cell r="E147" t="str">
            <v>Und</v>
          </cell>
          <cell r="F147">
            <v>57260</v>
          </cell>
          <cell r="G147">
            <v>85700</v>
          </cell>
          <cell r="H147">
            <v>110000.00000000001</v>
          </cell>
          <cell r="I147">
            <v>100000</v>
          </cell>
          <cell r="J147">
            <v>56260</v>
          </cell>
          <cell r="K147">
            <v>0.33185530921820305</v>
          </cell>
        </row>
        <row r="148">
          <cell r="B148" t="str">
            <v>Ele-56</v>
          </cell>
          <cell r="C148" t="str">
            <v>Mat</v>
          </cell>
          <cell r="D148" t="str">
            <v>TOMA ANTIHUMEDAD</v>
          </cell>
          <cell r="E148" t="str">
            <v>Und</v>
          </cell>
          <cell r="I148">
            <v>28000</v>
          </cell>
          <cell r="J148">
            <v>25705</v>
          </cell>
        </row>
        <row r="149">
          <cell r="B149" t="str">
            <v>Ele-57</v>
          </cell>
          <cell r="C149" t="str">
            <v>Mat</v>
          </cell>
          <cell r="D149" t="str">
            <v>ADAPTADOR METALICO PARA CONDULETA EMT</v>
          </cell>
          <cell r="E149" t="str">
            <v>Und</v>
          </cell>
          <cell r="I149">
            <v>1300</v>
          </cell>
          <cell r="J149">
            <v>921.5</v>
          </cell>
        </row>
        <row r="150">
          <cell r="B150" t="str">
            <v>Ele-58</v>
          </cell>
          <cell r="C150" t="str">
            <v>Mat</v>
          </cell>
          <cell r="D150" t="str">
            <v>CINTA AISLANTE</v>
          </cell>
          <cell r="E150" t="str">
            <v>Und</v>
          </cell>
          <cell r="I150">
            <v>2500</v>
          </cell>
          <cell r="J150">
            <v>2972.08</v>
          </cell>
        </row>
        <row r="151">
          <cell r="B151" t="str">
            <v>Ele-59</v>
          </cell>
          <cell r="C151" t="str">
            <v>Mat</v>
          </cell>
          <cell r="D151" t="str">
            <v>CURVAS DE 1/2"</v>
          </cell>
          <cell r="E151" t="str">
            <v>Und</v>
          </cell>
          <cell r="I151">
            <v>250</v>
          </cell>
          <cell r="J151">
            <v>198.85</v>
          </cell>
        </row>
        <row r="152">
          <cell r="B152" t="str">
            <v>Ele-60</v>
          </cell>
          <cell r="C152" t="str">
            <v>Mat</v>
          </cell>
          <cell r="D152" t="str">
            <v>CURVAS DE 3/4"</v>
          </cell>
          <cell r="E152" t="str">
            <v>Und</v>
          </cell>
          <cell r="I152">
            <v>350</v>
          </cell>
          <cell r="J152">
            <v>326.89</v>
          </cell>
        </row>
        <row r="153">
          <cell r="B153" t="str">
            <v>Ele-61</v>
          </cell>
          <cell r="C153" t="str">
            <v>Mat</v>
          </cell>
          <cell r="D153" t="str">
            <v>SUPLEMENTOS DE 4 X 4</v>
          </cell>
          <cell r="E153" t="str">
            <v>Und</v>
          </cell>
          <cell r="I153">
            <v>450</v>
          </cell>
          <cell r="J153">
            <v>679</v>
          </cell>
        </row>
        <row r="154">
          <cell r="B154" t="str">
            <v>Ele-62</v>
          </cell>
          <cell r="C154" t="str">
            <v>Mat</v>
          </cell>
          <cell r="D154" t="str">
            <v>TAPAS CIEGAS DE 2 X 4</v>
          </cell>
          <cell r="E154" t="str">
            <v>Und</v>
          </cell>
          <cell r="I154">
            <v>400</v>
          </cell>
          <cell r="J154">
            <v>137.74</v>
          </cell>
        </row>
        <row r="155">
          <cell r="B155" t="str">
            <v>Ele-63</v>
          </cell>
          <cell r="C155" t="str">
            <v>Mat</v>
          </cell>
          <cell r="D155" t="str">
            <v>TERMINAL DE 1/2"</v>
          </cell>
          <cell r="E155" t="str">
            <v>Und</v>
          </cell>
          <cell r="I155">
            <v>170</v>
          </cell>
          <cell r="J155">
            <v>130.94999999999999</v>
          </cell>
        </row>
        <row r="156">
          <cell r="B156" t="str">
            <v>Ele-64</v>
          </cell>
          <cell r="C156" t="str">
            <v>Mat</v>
          </cell>
          <cell r="D156" t="str">
            <v>TERMINAL DE 3/4"</v>
          </cell>
          <cell r="E156" t="str">
            <v>Und</v>
          </cell>
          <cell r="I156">
            <v>200</v>
          </cell>
          <cell r="J156">
            <v>163.93</v>
          </cell>
        </row>
        <row r="157">
          <cell r="B157" t="str">
            <v>Ele-65</v>
          </cell>
          <cell r="C157" t="str">
            <v>Mat</v>
          </cell>
          <cell r="D157" t="str">
            <v>TENSOR PARA ACPMETIDA</v>
          </cell>
          <cell r="E157" t="str">
            <v>Und</v>
          </cell>
          <cell r="I157">
            <v>5000</v>
          </cell>
          <cell r="J157">
            <v>7372</v>
          </cell>
        </row>
        <row r="160">
          <cell r="B160" t="str">
            <v>En</v>
          </cell>
          <cell r="D160" t="str">
            <v>ENCHAPE</v>
          </cell>
        </row>
        <row r="161">
          <cell r="B161" t="str">
            <v>En-1</v>
          </cell>
          <cell r="C161" t="str">
            <v>Mat</v>
          </cell>
          <cell r="D161" t="str">
            <v xml:space="preserve">AZULEJO BLANCO </v>
          </cell>
          <cell r="E161" t="str">
            <v>M 2</v>
          </cell>
          <cell r="F161">
            <v>11750</v>
          </cell>
          <cell r="G161">
            <v>12600</v>
          </cell>
          <cell r="H161">
            <v>13200</v>
          </cell>
          <cell r="I161">
            <v>12900</v>
          </cell>
          <cell r="J161">
            <v>14550</v>
          </cell>
          <cell r="K161">
            <v>6.7460317460317443E-2</v>
          </cell>
        </row>
        <row r="162">
          <cell r="B162" t="str">
            <v>En-2</v>
          </cell>
          <cell r="C162" t="str">
            <v>Mat</v>
          </cell>
          <cell r="D162" t="str">
            <v xml:space="preserve">DIOXIDO DE TITANIO  </v>
          </cell>
          <cell r="E162" t="str">
            <v>Klg</v>
          </cell>
          <cell r="F162">
            <v>11875</v>
          </cell>
          <cell r="G162">
            <v>12800</v>
          </cell>
          <cell r="I162">
            <v>12500</v>
          </cell>
          <cell r="J162">
            <v>4074</v>
          </cell>
          <cell r="K162">
            <v>7.2265625E-2</v>
          </cell>
        </row>
        <row r="163">
          <cell r="B163" t="str">
            <v>En-3</v>
          </cell>
          <cell r="C163" t="str">
            <v>Mat</v>
          </cell>
          <cell r="D163" t="str">
            <v xml:space="preserve">PIRAGUA </v>
          </cell>
          <cell r="E163" t="str">
            <v>M L</v>
          </cell>
          <cell r="F163">
            <v>1100</v>
          </cell>
          <cell r="G163">
            <v>2000</v>
          </cell>
          <cell r="H163">
            <v>1300</v>
          </cell>
          <cell r="I163">
            <v>1140</v>
          </cell>
          <cell r="J163">
            <v>1261</v>
          </cell>
          <cell r="K163">
            <v>0.44999999999999996</v>
          </cell>
        </row>
        <row r="164">
          <cell r="B164" t="str">
            <v>En-4</v>
          </cell>
          <cell r="C164" t="str">
            <v>Mat</v>
          </cell>
          <cell r="D164" t="str">
            <v>WAIPE</v>
          </cell>
          <cell r="E164" t="str">
            <v>Klg</v>
          </cell>
          <cell r="F164">
            <v>4300</v>
          </cell>
          <cell r="G164">
            <v>5500</v>
          </cell>
          <cell r="H164">
            <v>5000</v>
          </cell>
          <cell r="I164">
            <v>4500</v>
          </cell>
          <cell r="J164">
            <v>5335</v>
          </cell>
          <cell r="K164">
            <v>0.21818181818181814</v>
          </cell>
        </row>
        <row r="166">
          <cell r="B166" t="str">
            <v>Eq</v>
          </cell>
          <cell r="D166" t="str">
            <v>EQUIPO</v>
          </cell>
        </row>
        <row r="167">
          <cell r="B167" t="str">
            <v>Eq-1</v>
          </cell>
          <cell r="C167" t="str">
            <v>Equ</v>
          </cell>
          <cell r="D167" t="str">
            <v xml:space="preserve">CUERPO DE ANDAMIOS </v>
          </cell>
          <cell r="E167" t="str">
            <v>Hra</v>
          </cell>
          <cell r="F167">
            <v>70</v>
          </cell>
          <cell r="G167">
            <v>79.998000000000005</v>
          </cell>
          <cell r="I167">
            <v>200</v>
          </cell>
          <cell r="J167">
            <v>218.25</v>
          </cell>
          <cell r="K167">
            <v>0.12497812445311141</v>
          </cell>
        </row>
        <row r="168">
          <cell r="B168" t="str">
            <v>Eq-2</v>
          </cell>
          <cell r="C168" t="str">
            <v>Equ</v>
          </cell>
          <cell r="D168" t="str">
            <v xml:space="preserve">HERRAMIENTA MENOR </v>
          </cell>
          <cell r="E168" t="str">
            <v>Hra</v>
          </cell>
          <cell r="F168">
            <v>50</v>
          </cell>
          <cell r="G168">
            <v>60</v>
          </cell>
          <cell r="I168">
            <v>70</v>
          </cell>
          <cell r="J168">
            <v>48.5</v>
          </cell>
          <cell r="K168">
            <v>0.16666666666666663</v>
          </cell>
        </row>
        <row r="169">
          <cell r="B169" t="str">
            <v>Eq-3</v>
          </cell>
          <cell r="C169" t="str">
            <v>Equ</v>
          </cell>
          <cell r="D169" t="str">
            <v>MEZCLADORA</v>
          </cell>
          <cell r="E169" t="str">
            <v>Hra</v>
          </cell>
          <cell r="F169">
            <v>10000</v>
          </cell>
          <cell r="G169">
            <v>12000</v>
          </cell>
          <cell r="I169">
            <v>5000</v>
          </cell>
          <cell r="J169">
            <v>7760</v>
          </cell>
          <cell r="K169">
            <v>0.16666666666666663</v>
          </cell>
        </row>
        <row r="170">
          <cell r="B170" t="str">
            <v>Eq-5</v>
          </cell>
          <cell r="C170" t="str">
            <v>Equ</v>
          </cell>
          <cell r="D170" t="str">
            <v>VIBRADOR DE CONCRETO</v>
          </cell>
          <cell r="E170" t="str">
            <v>Hra</v>
          </cell>
          <cell r="F170">
            <v>2800</v>
          </cell>
          <cell r="G170">
            <v>3200</v>
          </cell>
          <cell r="I170">
            <v>5000</v>
          </cell>
          <cell r="J170">
            <v>7760</v>
          </cell>
          <cell r="K170">
            <v>0.125</v>
          </cell>
        </row>
        <row r="171">
          <cell r="B171" t="str">
            <v>Eq-6</v>
          </cell>
          <cell r="C171" t="str">
            <v>Equ</v>
          </cell>
          <cell r="D171" t="str">
            <v xml:space="preserve">VOLQUETA </v>
          </cell>
          <cell r="E171" t="str">
            <v>Hra</v>
          </cell>
          <cell r="F171">
            <v>7500</v>
          </cell>
          <cell r="G171">
            <v>9000</v>
          </cell>
          <cell r="I171">
            <v>8500</v>
          </cell>
          <cell r="J171">
            <v>8245</v>
          </cell>
          <cell r="K171">
            <v>0.16666666666666663</v>
          </cell>
        </row>
        <row r="172">
          <cell r="B172" t="str">
            <v>Eq-7</v>
          </cell>
          <cell r="C172" t="str">
            <v>Equ</v>
          </cell>
          <cell r="D172" t="str">
            <v>SALTARIN</v>
          </cell>
          <cell r="E172" t="str">
            <v>Hra</v>
          </cell>
          <cell r="J172">
            <v>6875</v>
          </cell>
        </row>
        <row r="174">
          <cell r="B174" t="str">
            <v>Hid</v>
          </cell>
          <cell r="D174" t="str">
            <v>HIDRAULICA</v>
          </cell>
        </row>
        <row r="175">
          <cell r="B175" t="str">
            <v>Hid-1</v>
          </cell>
          <cell r="C175" t="str">
            <v>Mat</v>
          </cell>
          <cell r="D175" t="str">
            <v>ADAPTADOR MACHO DE 1/2"</v>
          </cell>
          <cell r="E175" t="str">
            <v>Und</v>
          </cell>
          <cell r="F175">
            <v>131</v>
          </cell>
          <cell r="G175">
            <v>252</v>
          </cell>
          <cell r="H175">
            <v>186</v>
          </cell>
          <cell r="I175">
            <v>155</v>
          </cell>
          <cell r="J175">
            <v>147.44</v>
          </cell>
          <cell r="K175">
            <v>0.48015873015873012</v>
          </cell>
        </row>
        <row r="176">
          <cell r="B176" t="str">
            <v>Hid-2</v>
          </cell>
          <cell r="C176" t="str">
            <v>Mat</v>
          </cell>
          <cell r="D176" t="str">
            <v>ADAPTADOR HEMBRA DE 1/2"</v>
          </cell>
          <cell r="E176" t="str">
            <v>Und</v>
          </cell>
          <cell r="F176">
            <v>148.4</v>
          </cell>
          <cell r="G176">
            <v>285</v>
          </cell>
          <cell r="H176">
            <v>162</v>
          </cell>
          <cell r="I176">
            <v>135</v>
          </cell>
          <cell r="J176">
            <v>165.87</v>
          </cell>
          <cell r="K176">
            <v>0.47929824561403511</v>
          </cell>
        </row>
        <row r="177">
          <cell r="B177" t="str">
            <v>Hid-3</v>
          </cell>
          <cell r="C177" t="str">
            <v>Mat</v>
          </cell>
          <cell r="D177" t="str">
            <v>CONSUMIBLES HCA</v>
          </cell>
          <cell r="E177" t="str">
            <v>Gbl</v>
          </cell>
          <cell r="F177">
            <v>2000</v>
          </cell>
          <cell r="G177">
            <v>2500</v>
          </cell>
          <cell r="H177">
            <v>3000</v>
          </cell>
          <cell r="I177">
            <v>2500</v>
          </cell>
          <cell r="J177">
            <v>2910</v>
          </cell>
          <cell r="K177">
            <v>0.19999999999999996</v>
          </cell>
        </row>
        <row r="178">
          <cell r="B178" t="str">
            <v>Hid-4</v>
          </cell>
          <cell r="C178" t="str">
            <v>Mat</v>
          </cell>
          <cell r="D178" t="str">
            <v>UNIVERSAL DE 1/2</v>
          </cell>
          <cell r="E178" t="str">
            <v>Und</v>
          </cell>
          <cell r="F178">
            <v>1058.5999999999999</v>
          </cell>
          <cell r="G178">
            <v>2036</v>
          </cell>
          <cell r="H178">
            <v>1444.8</v>
          </cell>
          <cell r="I178">
            <v>1204</v>
          </cell>
          <cell r="J178">
            <v>1891.5</v>
          </cell>
          <cell r="K178">
            <v>0.48005893909626729</v>
          </cell>
        </row>
        <row r="179">
          <cell r="B179" t="str">
            <v>Hid-5</v>
          </cell>
          <cell r="C179" t="str">
            <v>Mat</v>
          </cell>
          <cell r="D179" t="str">
            <v>CAJILLA PARA CONTADOR - metalica</v>
          </cell>
          <cell r="E179" t="str">
            <v>Und</v>
          </cell>
          <cell r="F179">
            <v>19500</v>
          </cell>
          <cell r="G179">
            <v>30000</v>
          </cell>
          <cell r="H179">
            <v>19800</v>
          </cell>
          <cell r="I179">
            <v>16500</v>
          </cell>
          <cell r="J179">
            <v>14852.64</v>
          </cell>
          <cell r="K179">
            <v>0.35</v>
          </cell>
        </row>
        <row r="180">
          <cell r="B180" t="str">
            <v>Hid-7</v>
          </cell>
          <cell r="C180" t="str">
            <v>Mat</v>
          </cell>
          <cell r="D180" t="str">
            <v>CODO 90º DE 1/2" DE PVC presion</v>
          </cell>
          <cell r="E180" t="str">
            <v>Und</v>
          </cell>
          <cell r="F180">
            <v>178</v>
          </cell>
          <cell r="G180">
            <v>366</v>
          </cell>
          <cell r="H180">
            <v>234</v>
          </cell>
          <cell r="I180">
            <v>195</v>
          </cell>
          <cell r="J180">
            <v>179.45</v>
          </cell>
          <cell r="K180">
            <v>0.51366120218579236</v>
          </cell>
        </row>
        <row r="181">
          <cell r="B181" t="str">
            <v>Hid-8</v>
          </cell>
          <cell r="C181" t="str">
            <v>Mat</v>
          </cell>
          <cell r="D181" t="str">
            <v>GRIF DE 1/2" LISO - ROSCADO</v>
          </cell>
          <cell r="E181" t="str">
            <v>Und</v>
          </cell>
          <cell r="F181">
            <v>6393</v>
          </cell>
          <cell r="G181">
            <v>9836</v>
          </cell>
          <cell r="H181">
            <v>13200</v>
          </cell>
          <cell r="I181">
            <v>11000</v>
          </cell>
          <cell r="J181">
            <v>13677</v>
          </cell>
          <cell r="K181">
            <v>0.35004066693777958</v>
          </cell>
        </row>
        <row r="182">
          <cell r="B182" t="str">
            <v>Hid-9</v>
          </cell>
          <cell r="C182" t="str">
            <v>Mat</v>
          </cell>
          <cell r="D182" t="str">
            <v>LLAVE DE PAS DE 1/2" - bola</v>
          </cell>
          <cell r="E182" t="str">
            <v>Und</v>
          </cell>
          <cell r="F182">
            <v>7014</v>
          </cell>
          <cell r="G182">
            <v>10790</v>
          </cell>
          <cell r="H182">
            <v>10080</v>
          </cell>
          <cell r="I182">
            <v>8400</v>
          </cell>
          <cell r="J182">
            <v>11640</v>
          </cell>
          <cell r="K182">
            <v>0.34995366079703427</v>
          </cell>
        </row>
        <row r="183">
          <cell r="B183" t="str">
            <v>Hid-10</v>
          </cell>
          <cell r="C183" t="str">
            <v>Mat</v>
          </cell>
          <cell r="D183" t="str">
            <v>MANGUERA DE ACOPLE sanitario</v>
          </cell>
          <cell r="E183" t="str">
            <v>Und</v>
          </cell>
          <cell r="F183">
            <v>1007</v>
          </cell>
          <cell r="G183">
            <v>1548</v>
          </cell>
          <cell r="H183">
            <v>2640</v>
          </cell>
          <cell r="I183">
            <v>2200</v>
          </cell>
          <cell r="J183">
            <v>2667.5</v>
          </cell>
          <cell r="K183">
            <v>0.34948320413436695</v>
          </cell>
        </row>
        <row r="184">
          <cell r="B184" t="str">
            <v>Hid-11</v>
          </cell>
          <cell r="C184" t="str">
            <v>Mat</v>
          </cell>
          <cell r="D184" t="str">
            <v>MEDIDOR VOLUMETRICO DE 1/2" - contador</v>
          </cell>
          <cell r="E184" t="str">
            <v>Und</v>
          </cell>
          <cell r="F184">
            <v>78000</v>
          </cell>
          <cell r="G184">
            <v>90000</v>
          </cell>
          <cell r="H184">
            <v>120000</v>
          </cell>
          <cell r="I184">
            <v>75000</v>
          </cell>
          <cell r="J184">
            <v>113490</v>
          </cell>
          <cell r="K184">
            <v>0.1333333333333333</v>
          </cell>
        </row>
        <row r="185">
          <cell r="B185" t="str">
            <v>Hid-12</v>
          </cell>
          <cell r="C185" t="str">
            <v>Mat</v>
          </cell>
          <cell r="D185" t="str">
            <v xml:space="preserve">REGISTRO DE CORTE </v>
          </cell>
          <cell r="E185" t="str">
            <v>Und</v>
          </cell>
          <cell r="F185">
            <v>15000</v>
          </cell>
          <cell r="G185">
            <v>17350</v>
          </cell>
          <cell r="H185">
            <v>19200</v>
          </cell>
          <cell r="I185">
            <v>16000</v>
          </cell>
          <cell r="J185">
            <v>21340</v>
          </cell>
          <cell r="K185">
            <v>0.13544668587896258</v>
          </cell>
        </row>
        <row r="186">
          <cell r="B186" t="str">
            <v>Hid-13</v>
          </cell>
          <cell r="C186" t="str">
            <v>Mat</v>
          </cell>
          <cell r="D186" t="str">
            <v>TEE DE PVC 1/2" pres</v>
          </cell>
          <cell r="E186" t="str">
            <v>Und</v>
          </cell>
          <cell r="F186">
            <v>251.6</v>
          </cell>
          <cell r="G186">
            <v>484</v>
          </cell>
          <cell r="H186">
            <v>312</v>
          </cell>
          <cell r="I186">
            <v>260</v>
          </cell>
          <cell r="J186">
            <v>238.62</v>
          </cell>
          <cell r="K186">
            <v>0.48016528925619839</v>
          </cell>
        </row>
        <row r="187">
          <cell r="B187" t="str">
            <v>Hid-14</v>
          </cell>
          <cell r="C187" t="str">
            <v>Mat</v>
          </cell>
          <cell r="D187" t="str">
            <v>TUBERIA PVC DE 1/2"</v>
          </cell>
          <cell r="E187" t="str">
            <v>M L</v>
          </cell>
          <cell r="F187">
            <v>845</v>
          </cell>
          <cell r="G187">
            <v>1625.6</v>
          </cell>
          <cell r="H187">
            <v>900</v>
          </cell>
          <cell r="I187">
            <v>750</v>
          </cell>
          <cell r="J187">
            <v>758.54</v>
          </cell>
          <cell r="K187">
            <v>0.48019192913385822</v>
          </cell>
        </row>
        <row r="188">
          <cell r="B188" t="str">
            <v>Hid-15</v>
          </cell>
          <cell r="C188" t="str">
            <v>Mat</v>
          </cell>
          <cell r="D188" t="str">
            <v>REGISTRO DE INCORPORACION</v>
          </cell>
          <cell r="E188" t="str">
            <v>Und</v>
          </cell>
          <cell r="H188">
            <v>22500</v>
          </cell>
          <cell r="I188">
            <v>18750</v>
          </cell>
          <cell r="J188">
            <v>21340</v>
          </cell>
        </row>
        <row r="189">
          <cell r="B189" t="str">
            <v>Hid-16</v>
          </cell>
          <cell r="C189" t="str">
            <v>Mat</v>
          </cell>
          <cell r="D189" t="str">
            <v>REJILLAS DE 1 1/2"</v>
          </cell>
          <cell r="E189" t="str">
            <v>Und</v>
          </cell>
          <cell r="J189">
            <v>5335</v>
          </cell>
        </row>
        <row r="190">
          <cell r="B190" t="str">
            <v>Hid-17</v>
          </cell>
          <cell r="C190" t="str">
            <v>Mat</v>
          </cell>
          <cell r="D190" t="str">
            <v>TAPAPOZUELO DE 1 1/2"</v>
          </cell>
          <cell r="E190" t="str">
            <v>Und</v>
          </cell>
          <cell r="J190">
            <v>4656</v>
          </cell>
        </row>
        <row r="191">
          <cell r="B191" t="str">
            <v>Hid-18</v>
          </cell>
          <cell r="C191" t="str">
            <v>Mat</v>
          </cell>
          <cell r="D191" t="str">
            <v>GRIFO TIPO CUELLO DE GANZO</v>
          </cell>
          <cell r="E191" t="str">
            <v>Und</v>
          </cell>
          <cell r="J191">
            <v>63050</v>
          </cell>
        </row>
        <row r="192">
          <cell r="B192" t="str">
            <v>Hid-24</v>
          </cell>
          <cell r="C192" t="str">
            <v>Mat</v>
          </cell>
          <cell r="D192" t="str">
            <v>MANGUERA DE 1/2" PARA AGUA POTABLE</v>
          </cell>
          <cell r="E192" t="str">
            <v>M L</v>
          </cell>
          <cell r="J192">
            <v>1202.8</v>
          </cell>
        </row>
        <row r="193">
          <cell r="B193" t="str">
            <v>Hid-25</v>
          </cell>
          <cell r="C193" t="str">
            <v>Mat</v>
          </cell>
          <cell r="D193" t="str">
            <v>ADAPTADOR MACHO PF DE 1/2"</v>
          </cell>
          <cell r="E193" t="str">
            <v>Und</v>
          </cell>
          <cell r="J193">
            <v>1377.3999999999999</v>
          </cell>
        </row>
        <row r="194">
          <cell r="B194" t="str">
            <v>Hid-26</v>
          </cell>
          <cell r="C194" t="str">
            <v>Mat</v>
          </cell>
          <cell r="D194" t="str">
            <v>ADAPTADOR HEMBRA PF DE 1/2"</v>
          </cell>
          <cell r="E194" t="str">
            <v>Und</v>
          </cell>
          <cell r="J194">
            <v>1406.5</v>
          </cell>
        </row>
        <row r="195">
          <cell r="B195" t="str">
            <v>Hid-27</v>
          </cell>
          <cell r="C195" t="str">
            <v>Mat</v>
          </cell>
          <cell r="D195" t="str">
            <v>UNION PF DE 1/2"</v>
          </cell>
          <cell r="E195" t="str">
            <v>Und</v>
          </cell>
          <cell r="J195">
            <v>115.42999999999999</v>
          </cell>
        </row>
        <row r="196">
          <cell r="B196" t="str">
            <v>Hid-28</v>
          </cell>
          <cell r="C196" t="str">
            <v>Mat</v>
          </cell>
          <cell r="D196" t="str">
            <v>REGISTRO DE CORTE</v>
          </cell>
          <cell r="E196" t="str">
            <v>Und</v>
          </cell>
          <cell r="J196">
            <v>13871</v>
          </cell>
        </row>
        <row r="197">
          <cell r="B197" t="str">
            <v>Hid-29</v>
          </cell>
          <cell r="C197" t="str">
            <v>Mat</v>
          </cell>
          <cell r="D197" t="str">
            <v>REGISTRO DE INCORPORACION R-50</v>
          </cell>
          <cell r="E197" t="str">
            <v>Und</v>
          </cell>
          <cell r="J197">
            <v>14938</v>
          </cell>
        </row>
        <row r="199">
          <cell r="B199" t="str">
            <v>Ma</v>
          </cell>
          <cell r="D199" t="str">
            <v>MAMPOSTERIA</v>
          </cell>
        </row>
        <row r="200">
          <cell r="B200" t="str">
            <v>Ma-1</v>
          </cell>
          <cell r="C200" t="str">
            <v>Mat</v>
          </cell>
          <cell r="D200" t="str">
            <v>LADRILLO COMUN</v>
          </cell>
          <cell r="E200" t="str">
            <v>Und</v>
          </cell>
          <cell r="F200">
            <v>210</v>
          </cell>
          <cell r="G200">
            <v>290</v>
          </cell>
          <cell r="I200">
            <v>200</v>
          </cell>
          <cell r="J200">
            <v>230</v>
          </cell>
          <cell r="K200">
            <v>0.27586206896551724</v>
          </cell>
        </row>
        <row r="201">
          <cell r="B201" t="str">
            <v>Ma-2</v>
          </cell>
          <cell r="C201" t="str">
            <v>Mat</v>
          </cell>
          <cell r="D201" t="str">
            <v xml:space="preserve">LADRILLO LENTE  </v>
          </cell>
          <cell r="E201" t="str">
            <v>Und</v>
          </cell>
          <cell r="F201">
            <v>300</v>
          </cell>
          <cell r="G201">
            <v>400</v>
          </cell>
          <cell r="I201">
            <v>200</v>
          </cell>
          <cell r="J201">
            <v>230</v>
          </cell>
          <cell r="K201">
            <v>0.25</v>
          </cell>
        </row>
        <row r="203">
          <cell r="B203" t="str">
            <v>MOD</v>
          </cell>
          <cell r="D203" t="str">
            <v>MANO DE OBRA</v>
          </cell>
        </row>
        <row r="204">
          <cell r="B204" t="str">
            <v>Ay</v>
          </cell>
          <cell r="C204" t="str">
            <v>MOD</v>
          </cell>
          <cell r="D204" t="str">
            <v>AYUDANTE</v>
          </cell>
          <cell r="E204" t="str">
            <v>Día</v>
          </cell>
          <cell r="F204">
            <v>26050</v>
          </cell>
          <cell r="G204">
            <v>26050</v>
          </cell>
          <cell r="H204">
            <v>27700</v>
          </cell>
          <cell r="I204">
            <v>27700</v>
          </cell>
          <cell r="J204">
            <v>32070</v>
          </cell>
          <cell r="K204">
            <v>0</v>
          </cell>
        </row>
        <row r="205">
          <cell r="B205" t="str">
            <v>Mast</v>
          </cell>
          <cell r="C205" t="str">
            <v>MOD</v>
          </cell>
          <cell r="D205" t="str">
            <v>MAESTRO</v>
          </cell>
          <cell r="E205" t="str">
            <v>Día</v>
          </cell>
          <cell r="F205">
            <v>95670</v>
          </cell>
          <cell r="G205">
            <v>95670</v>
          </cell>
          <cell r="H205">
            <v>96000</v>
          </cell>
          <cell r="I205">
            <v>96000</v>
          </cell>
          <cell r="J205">
            <v>128280</v>
          </cell>
          <cell r="K205">
            <v>0</v>
          </cell>
        </row>
        <row r="206">
          <cell r="B206" t="str">
            <v>Of-1</v>
          </cell>
          <cell r="C206" t="str">
            <v>MOD</v>
          </cell>
          <cell r="D206" t="str">
            <v>OFICIAL DE PRIMERA</v>
          </cell>
          <cell r="E206" t="str">
            <v>Día</v>
          </cell>
          <cell r="F206">
            <v>38300</v>
          </cell>
          <cell r="G206">
            <v>38300</v>
          </cell>
          <cell r="H206">
            <v>39300</v>
          </cell>
          <cell r="I206">
            <v>39300</v>
          </cell>
          <cell r="J206">
            <v>48105</v>
          </cell>
          <cell r="K206">
            <v>0</v>
          </cell>
        </row>
        <row r="207">
          <cell r="B207" t="str">
            <v>Of-2</v>
          </cell>
          <cell r="C207" t="str">
            <v>MOD</v>
          </cell>
          <cell r="D207" t="str">
            <v>OFICIAL DE SEGUNDA</v>
          </cell>
          <cell r="E207" t="str">
            <v>Día</v>
          </cell>
          <cell r="F207">
            <v>34450</v>
          </cell>
          <cell r="G207">
            <v>34450</v>
          </cell>
          <cell r="H207">
            <v>35000</v>
          </cell>
          <cell r="I207">
            <v>35000</v>
          </cell>
          <cell r="J207">
            <v>38484</v>
          </cell>
          <cell r="K207">
            <v>0</v>
          </cell>
        </row>
        <row r="208">
          <cell r="B208" t="str">
            <v>Cua-1</v>
          </cell>
          <cell r="C208" t="str">
            <v>MOD</v>
          </cell>
          <cell r="D208" t="str">
            <v>CUADRILLA DE ALBAÑILERIA</v>
          </cell>
          <cell r="E208" t="str">
            <v>Día</v>
          </cell>
          <cell r="F208">
            <v>246939</v>
          </cell>
          <cell r="G208">
            <v>246939</v>
          </cell>
          <cell r="H208">
            <v>246939</v>
          </cell>
          <cell r="I208">
            <v>246939</v>
          </cell>
          <cell r="J208">
            <v>246939</v>
          </cell>
        </row>
        <row r="209">
          <cell r="B209" t="str">
            <v>Cua-2</v>
          </cell>
          <cell r="C209" t="str">
            <v>MOD</v>
          </cell>
          <cell r="D209" t="str">
            <v>CUADRILLA DE CARPINTERIA</v>
          </cell>
          <cell r="E209" t="str">
            <v>Día</v>
          </cell>
          <cell r="F209">
            <v>208455</v>
          </cell>
          <cell r="G209">
            <v>208455</v>
          </cell>
          <cell r="H209">
            <v>208455</v>
          </cell>
          <cell r="I209">
            <v>208455</v>
          </cell>
          <cell r="J209">
            <v>208455</v>
          </cell>
        </row>
        <row r="210">
          <cell r="B210" t="str">
            <v>Cua-3</v>
          </cell>
          <cell r="C210" t="str">
            <v>MOD</v>
          </cell>
          <cell r="D210" t="str">
            <v>CUADRILLA DE PINTURA Y ACABADOS</v>
          </cell>
          <cell r="E210" t="str">
            <v>Día</v>
          </cell>
          <cell r="F210">
            <v>246939</v>
          </cell>
          <cell r="G210">
            <v>246939</v>
          </cell>
          <cell r="H210">
            <v>246939</v>
          </cell>
          <cell r="I210">
            <v>246939</v>
          </cell>
          <cell r="J210">
            <v>246939</v>
          </cell>
        </row>
        <row r="211">
          <cell r="B211" t="str">
            <v>Cua-4</v>
          </cell>
          <cell r="C211" t="str">
            <v>MOD</v>
          </cell>
          <cell r="D211" t="str">
            <v>CUADRILLA ELECTRICA Y PLOMERIA</v>
          </cell>
          <cell r="E211" t="str">
            <v>Día</v>
          </cell>
          <cell r="F211">
            <v>214869</v>
          </cell>
          <cell r="G211">
            <v>214869</v>
          </cell>
          <cell r="H211">
            <v>214869</v>
          </cell>
          <cell r="I211">
            <v>214869</v>
          </cell>
          <cell r="J211">
            <v>214869</v>
          </cell>
        </row>
        <row r="214">
          <cell r="B214" t="str">
            <v>EnP</v>
          </cell>
          <cell r="D214" t="str">
            <v>ENCHAPES Y PISOS</v>
          </cell>
        </row>
        <row r="215">
          <cell r="B215" t="str">
            <v>EnP-1</v>
          </cell>
          <cell r="C215" t="str">
            <v>Mat</v>
          </cell>
          <cell r="D215" t="str">
            <v>BLANCO DE ZINC</v>
          </cell>
          <cell r="E215" t="str">
            <v>Klg</v>
          </cell>
          <cell r="F215">
            <v>3700</v>
          </cell>
          <cell r="G215">
            <v>5000</v>
          </cell>
          <cell r="H215">
            <v>4500</v>
          </cell>
          <cell r="I215">
            <v>4000</v>
          </cell>
          <cell r="J215">
            <v>4268</v>
          </cell>
          <cell r="K215">
            <v>0.26</v>
          </cell>
        </row>
        <row r="216">
          <cell r="B216" t="str">
            <v>EnP-2</v>
          </cell>
          <cell r="C216" t="str">
            <v>Mat</v>
          </cell>
          <cell r="D216" t="str">
            <v>CERAMICA 30*30</v>
          </cell>
          <cell r="E216" t="str">
            <v>M 2</v>
          </cell>
          <cell r="F216">
            <v>15000</v>
          </cell>
          <cell r="G216">
            <v>16500</v>
          </cell>
          <cell r="H216">
            <v>14500</v>
          </cell>
          <cell r="I216">
            <v>13900</v>
          </cell>
          <cell r="J216">
            <v>14550</v>
          </cell>
          <cell r="K216">
            <v>9.0909090909090939E-2</v>
          </cell>
        </row>
        <row r="219">
          <cell r="B219" t="str">
            <v>San</v>
          </cell>
          <cell r="D219" t="str">
            <v>SANITARIA</v>
          </cell>
        </row>
        <row r="220">
          <cell r="B220" t="str">
            <v>San-3</v>
          </cell>
          <cell r="C220" t="str">
            <v>Mat</v>
          </cell>
          <cell r="D220" t="str">
            <v>CODO SANITARIO DE 90º 1/4 C*C  DE 2"</v>
          </cell>
          <cell r="E220" t="str">
            <v>Und</v>
          </cell>
          <cell r="F220">
            <v>906</v>
          </cell>
          <cell r="G220">
            <v>2000</v>
          </cell>
          <cell r="H220">
            <v>1320</v>
          </cell>
          <cell r="I220">
            <v>1100</v>
          </cell>
          <cell r="J220">
            <v>1109.68</v>
          </cell>
          <cell r="K220">
            <v>0.54699999999999993</v>
          </cell>
        </row>
        <row r="221">
          <cell r="B221" t="str">
            <v>San-4</v>
          </cell>
          <cell r="C221" t="str">
            <v>Mat</v>
          </cell>
          <cell r="D221" t="str">
            <v>CODO SANITARIO PVC DE 4" *90</v>
          </cell>
          <cell r="E221" t="str">
            <v>Und</v>
          </cell>
          <cell r="F221">
            <v>3613</v>
          </cell>
          <cell r="G221">
            <v>7670</v>
          </cell>
          <cell r="H221">
            <v>5160</v>
          </cell>
          <cell r="I221">
            <v>4300</v>
          </cell>
          <cell r="J221">
            <v>5462.07</v>
          </cell>
          <cell r="K221">
            <v>0.52894393741851364</v>
          </cell>
        </row>
        <row r="222">
          <cell r="B222" t="str">
            <v>San-5</v>
          </cell>
          <cell r="C222" t="str">
            <v>Mat</v>
          </cell>
          <cell r="D222" t="str">
            <v>CODO SANITARIO DE 2" * 45º C*E</v>
          </cell>
          <cell r="E222" t="str">
            <v>Und</v>
          </cell>
          <cell r="F222">
            <v>1117</v>
          </cell>
          <cell r="G222">
            <v>2560</v>
          </cell>
          <cell r="H222">
            <v>1500</v>
          </cell>
          <cell r="I222">
            <v>1250</v>
          </cell>
          <cell r="J222">
            <v>1515.1399999999999</v>
          </cell>
          <cell r="K222">
            <v>0.56367187500000004</v>
          </cell>
        </row>
        <row r="223">
          <cell r="B223" t="str">
            <v>San-6</v>
          </cell>
          <cell r="C223" t="str">
            <v>MOD</v>
          </cell>
          <cell r="D223" t="str">
            <v>CUADRILLA HIDROSANITARIA</v>
          </cell>
          <cell r="E223" t="str">
            <v>Gbl</v>
          </cell>
          <cell r="F223">
            <v>70000</v>
          </cell>
          <cell r="G223">
            <v>180000</v>
          </cell>
          <cell r="H223">
            <v>174000</v>
          </cell>
          <cell r="I223">
            <v>145000</v>
          </cell>
          <cell r="J223">
            <v>291000</v>
          </cell>
          <cell r="K223">
            <v>0.61111111111111116</v>
          </cell>
        </row>
        <row r="224">
          <cell r="B224" t="str">
            <v>San-7</v>
          </cell>
          <cell r="C224" t="str">
            <v>Mat</v>
          </cell>
          <cell r="D224" t="str">
            <v>CONSUMIBLES</v>
          </cell>
          <cell r="E224" t="str">
            <v>Gbl</v>
          </cell>
          <cell r="F224">
            <v>2000</v>
          </cell>
          <cell r="G224">
            <v>2500</v>
          </cell>
          <cell r="H224">
            <v>3000</v>
          </cell>
          <cell r="I224">
            <v>2500</v>
          </cell>
          <cell r="J224">
            <v>2910</v>
          </cell>
          <cell r="K224">
            <v>0.19999999999999996</v>
          </cell>
        </row>
        <row r="225">
          <cell r="B225" t="str">
            <v>San-8</v>
          </cell>
          <cell r="C225" t="str">
            <v>Mat</v>
          </cell>
          <cell r="D225" t="str">
            <v xml:space="preserve">SIFON SANITARIO 180º C*C DE 2" </v>
          </cell>
          <cell r="E225" t="str">
            <v>Und</v>
          </cell>
          <cell r="F225">
            <v>1499</v>
          </cell>
          <cell r="G225">
            <v>3122</v>
          </cell>
          <cell r="H225">
            <v>2040</v>
          </cell>
          <cell r="I225">
            <v>1700</v>
          </cell>
          <cell r="J225">
            <v>2425</v>
          </cell>
          <cell r="K225">
            <v>0.51985906470211396</v>
          </cell>
        </row>
        <row r="226">
          <cell r="B226" t="str">
            <v>San-10</v>
          </cell>
          <cell r="C226" t="str">
            <v>Mat</v>
          </cell>
          <cell r="D226" t="str">
            <v>NIPLE GALVANIZADO</v>
          </cell>
          <cell r="E226" t="str">
            <v>Und</v>
          </cell>
          <cell r="F226">
            <v>1200</v>
          </cell>
          <cell r="G226">
            <v>1500</v>
          </cell>
          <cell r="H226">
            <v>1440</v>
          </cell>
          <cell r="I226">
            <v>1200</v>
          </cell>
          <cell r="J226">
            <v>1067</v>
          </cell>
          <cell r="K226">
            <v>0.19999999999999996</v>
          </cell>
        </row>
        <row r="227">
          <cell r="B227" t="str">
            <v>San-11</v>
          </cell>
          <cell r="C227" t="str">
            <v>Mat</v>
          </cell>
          <cell r="D227" t="str">
            <v>YEE DE 2"</v>
          </cell>
          <cell r="E227" t="str">
            <v>Und</v>
          </cell>
          <cell r="F227">
            <v>1978</v>
          </cell>
          <cell r="G227">
            <v>4120</v>
          </cell>
          <cell r="H227">
            <v>2820</v>
          </cell>
          <cell r="I227">
            <v>2350</v>
          </cell>
          <cell r="J227">
            <v>2067.0700000000002</v>
          </cell>
          <cell r="K227">
            <v>0.51990291262135924</v>
          </cell>
        </row>
        <row r="228">
          <cell r="B228" t="str">
            <v>San-12</v>
          </cell>
          <cell r="C228" t="str">
            <v>Mat</v>
          </cell>
          <cell r="D228" t="str">
            <v>REJILLA DE 2"</v>
          </cell>
          <cell r="E228" t="str">
            <v>Und</v>
          </cell>
          <cell r="F228">
            <v>1133</v>
          </cell>
          <cell r="G228">
            <v>2000</v>
          </cell>
          <cell r="H228">
            <v>3120</v>
          </cell>
          <cell r="I228">
            <v>2600</v>
          </cell>
          <cell r="J228">
            <v>3395</v>
          </cell>
          <cell r="K228">
            <v>0.4335</v>
          </cell>
        </row>
        <row r="229">
          <cell r="B229" t="str">
            <v>San-13</v>
          </cell>
          <cell r="C229" t="str">
            <v>Mat</v>
          </cell>
          <cell r="D229" t="str">
            <v>TAPA POZUELO 2" BRONCE</v>
          </cell>
          <cell r="E229" t="str">
            <v>Und</v>
          </cell>
          <cell r="F229">
            <v>3500</v>
          </cell>
          <cell r="G229">
            <v>3700</v>
          </cell>
          <cell r="H229">
            <v>5100</v>
          </cell>
          <cell r="I229">
            <v>4250</v>
          </cell>
          <cell r="J229">
            <v>4850</v>
          </cell>
          <cell r="K229">
            <v>5.4054054054054057E-2</v>
          </cell>
        </row>
        <row r="230">
          <cell r="B230" t="str">
            <v>San-14</v>
          </cell>
          <cell r="C230" t="str">
            <v>Mat</v>
          </cell>
          <cell r="D230" t="str">
            <v>1/32 SOLDADURA HCA</v>
          </cell>
          <cell r="E230" t="str">
            <v>Und</v>
          </cell>
          <cell r="F230">
            <v>1979</v>
          </cell>
          <cell r="G230">
            <v>3200</v>
          </cell>
          <cell r="H230">
            <v>7440</v>
          </cell>
          <cell r="I230">
            <v>6200</v>
          </cell>
          <cell r="J230">
            <v>8245</v>
          </cell>
          <cell r="K230">
            <v>0.38156250000000003</v>
          </cell>
        </row>
        <row r="231">
          <cell r="B231" t="str">
            <v>San-16</v>
          </cell>
          <cell r="C231" t="str">
            <v>Mat</v>
          </cell>
          <cell r="D231" t="str">
            <v>TUBERIA PVC SANITARIA DE 4" - linea novater</v>
          </cell>
          <cell r="E231" t="str">
            <v>M L</v>
          </cell>
          <cell r="F231">
            <v>6533</v>
          </cell>
          <cell r="G231">
            <v>13611</v>
          </cell>
          <cell r="H231">
            <v>9600</v>
          </cell>
          <cell r="I231">
            <v>8000</v>
          </cell>
          <cell r="J231">
            <v>7405.626666666667</v>
          </cell>
          <cell r="K231">
            <v>0.52002057159650283</v>
          </cell>
        </row>
        <row r="232">
          <cell r="B232" t="str">
            <v>San-17</v>
          </cell>
          <cell r="C232" t="str">
            <v>Mat</v>
          </cell>
          <cell r="D232" t="str">
            <v>TUBERIA DE VENTILACION DE 3" pvc</v>
          </cell>
          <cell r="E232" t="str">
            <v>M L</v>
          </cell>
          <cell r="F232">
            <v>2669</v>
          </cell>
          <cell r="G232">
            <v>5560</v>
          </cell>
          <cell r="H232">
            <v>4734</v>
          </cell>
          <cell r="I232">
            <v>3945</v>
          </cell>
          <cell r="J232">
            <v>4669.0950000000003</v>
          </cell>
          <cell r="K232">
            <v>0.51996402877697845</v>
          </cell>
        </row>
        <row r="233">
          <cell r="B233" t="str">
            <v>San-19</v>
          </cell>
          <cell r="C233" t="str">
            <v>Mat</v>
          </cell>
          <cell r="D233" t="str">
            <v>TUBERIA SANITARIA PVC DE 2" - lines novater</v>
          </cell>
          <cell r="E233" t="str">
            <v>M L</v>
          </cell>
          <cell r="F233">
            <v>3139</v>
          </cell>
          <cell r="G233">
            <v>6539</v>
          </cell>
          <cell r="H233">
            <v>4620</v>
          </cell>
          <cell r="I233">
            <v>3850</v>
          </cell>
          <cell r="J233">
            <v>3556.6666666666702</v>
          </cell>
          <cell r="K233">
            <v>0.51995717999694135</v>
          </cell>
        </row>
        <row r="234">
          <cell r="B234" t="str">
            <v>San-20</v>
          </cell>
          <cell r="C234" t="str">
            <v>Mat</v>
          </cell>
          <cell r="D234" t="str">
            <v xml:space="preserve">codo de 90º C*E St pvc </v>
          </cell>
          <cell r="E234" t="str">
            <v>M L</v>
          </cell>
          <cell r="F234">
            <v>3139</v>
          </cell>
          <cell r="G234">
            <v>6539</v>
          </cell>
          <cell r="H234">
            <v>1650</v>
          </cell>
          <cell r="I234">
            <v>1375</v>
          </cell>
          <cell r="J234">
            <v>2191.23</v>
          </cell>
          <cell r="K234">
            <v>0.51995717999694135</v>
          </cell>
        </row>
        <row r="235">
          <cell r="D235" t="str">
            <v>sifon de 3"</v>
          </cell>
          <cell r="E235" t="str">
            <v>und</v>
          </cell>
          <cell r="I235">
            <v>3000</v>
          </cell>
          <cell r="J235">
            <v>4074</v>
          </cell>
        </row>
        <row r="237">
          <cell r="B237" t="str">
            <v>Var</v>
          </cell>
          <cell r="D237" t="str">
            <v>VARIOS</v>
          </cell>
        </row>
        <row r="238">
          <cell r="B238" t="str">
            <v>Var-1</v>
          </cell>
          <cell r="C238" t="str">
            <v>Mat</v>
          </cell>
          <cell r="D238" t="str">
            <v>MATERIALES DE ASEO</v>
          </cell>
          <cell r="E238" t="str">
            <v>Gbl</v>
          </cell>
          <cell r="F238">
            <v>20000</v>
          </cell>
          <cell r="G238">
            <v>23000</v>
          </cell>
          <cell r="I238">
            <v>24000</v>
          </cell>
          <cell r="J238">
            <v>23280</v>
          </cell>
          <cell r="K238">
            <v>0.13043478260869568</v>
          </cell>
        </row>
        <row r="239">
          <cell r="B239" t="str">
            <v>Var-2</v>
          </cell>
          <cell r="C239" t="str">
            <v>Mat</v>
          </cell>
          <cell r="D239" t="str">
            <v>DESPERDICIO</v>
          </cell>
          <cell r="E239" t="str">
            <v>Gbl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General"/>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sheetData sheetId="2">
        <row r="13">
          <cell r="J13" t="str">
            <v>M³</v>
          </cell>
        </row>
        <row r="14">
          <cell r="J14" t="str">
            <v>M²</v>
          </cell>
        </row>
        <row r="15">
          <cell r="J15" t="str">
            <v>M</v>
          </cell>
        </row>
        <row r="16">
          <cell r="J16" t="str">
            <v>Kg</v>
          </cell>
        </row>
        <row r="17">
          <cell r="J17" t="str">
            <v>Un</v>
          </cell>
        </row>
      </sheetData>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ESUPUESTO"/>
      <sheetName val="Interventoría"/>
      <sheetName val="ANALISIS"/>
      <sheetName val="Incidencias"/>
      <sheetName val="INSUMOS"/>
      <sheetName val="ACTAS"/>
      <sheetName val="PreActas"/>
      <sheetName val="MemoriaDeCant"/>
      <sheetName val="CostosAdmin"/>
      <sheetName val="F.Prestacional"/>
      <sheetName val="F.Prestacional J"/>
      <sheetName val="INSUM CLASIF"/>
      <sheetName val="CRONOGRAMA"/>
      <sheetName val="RENDIMIENTOS"/>
      <sheetName val="COSTOS"/>
      <sheetName val="SEGUIMIENTO"/>
      <sheetName val="CONTROL"/>
      <sheetName val="PlantillaSeguim"/>
      <sheetName val="PlantillaSeguimCost"/>
      <sheetName val="Datos1_NoEliminar"/>
      <sheetName val="FORMATOS"/>
    </sheetNames>
    <sheetDataSet>
      <sheetData sheetId="0"/>
      <sheetData sheetId="1">
        <row r="7">
          <cell r="B7" t="str">
            <v>INDUSTRIA LICORERA DEL CAUCA</v>
          </cell>
        </row>
        <row r="9">
          <cell r="C9" t="str">
            <v>Adecuación, mantenimiento de instalaciones de la ILC, sede centro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ILC, UPVC"/>
      <sheetName val="PRESUPUESTO TEJA UPV,CORREAS."/>
      <sheetName val="CUADRO DE PROPUESTAS"/>
      <sheetName val="CANTIDADES ILC"/>
      <sheetName val="ANALISIS"/>
      <sheetName val="INSUMOS"/>
      <sheetName val="INDICE DE INCIDENCIA"/>
      <sheetName val="PRESUPUESTO OFFICIAL"/>
      <sheetName val="CUADRO COMPARATIVO."/>
      <sheetName val="PRESUPUESTO OFFICIAL VACIO"/>
      <sheetName val="ANALISIS VACIOS"/>
    </sheetNames>
    <sheetDataSet>
      <sheetData sheetId="0"/>
      <sheetData sheetId="1"/>
      <sheetData sheetId="2"/>
      <sheetData sheetId="3">
        <row r="12">
          <cell r="H12">
            <v>1272.57</v>
          </cell>
        </row>
        <row r="30">
          <cell r="H30">
            <v>1019.0699999999999</v>
          </cell>
        </row>
        <row r="37">
          <cell r="H37">
            <v>253.5</v>
          </cell>
        </row>
        <row r="45">
          <cell r="H45">
            <v>50.2</v>
          </cell>
        </row>
        <row r="51">
          <cell r="H51">
            <v>36.299999999999997</v>
          </cell>
        </row>
        <row r="58">
          <cell r="H58">
            <v>100.4</v>
          </cell>
        </row>
        <row r="63">
          <cell r="H63">
            <v>116</v>
          </cell>
        </row>
        <row r="69">
          <cell r="H69">
            <v>330</v>
          </cell>
        </row>
        <row r="75">
          <cell r="H75">
            <v>330</v>
          </cell>
        </row>
        <row r="80">
          <cell r="H80">
            <v>1755.6000000000001</v>
          </cell>
        </row>
        <row r="87">
          <cell r="H87">
            <v>330</v>
          </cell>
        </row>
        <row r="93">
          <cell r="H93">
            <v>230</v>
          </cell>
        </row>
        <row r="100">
          <cell r="H100">
            <v>60</v>
          </cell>
        </row>
        <row r="106">
          <cell r="H106">
            <v>330</v>
          </cell>
        </row>
        <row r="112">
          <cell r="H112">
            <v>120</v>
          </cell>
        </row>
        <row r="118">
          <cell r="H118">
            <v>120</v>
          </cell>
        </row>
        <row r="123">
          <cell r="H123">
            <v>50</v>
          </cell>
        </row>
        <row r="129">
          <cell r="H129">
            <v>330</v>
          </cell>
        </row>
        <row r="136">
          <cell r="H136">
            <v>423.19</v>
          </cell>
        </row>
        <row r="147">
          <cell r="H147">
            <v>1426.8641294117649</v>
          </cell>
        </row>
        <row r="153">
          <cell r="H153">
            <v>338.89</v>
          </cell>
        </row>
        <row r="160">
          <cell r="H160">
            <v>84.3</v>
          </cell>
        </row>
        <row r="167">
          <cell r="H167">
            <v>50.2</v>
          </cell>
        </row>
        <row r="172">
          <cell r="H172">
            <v>34</v>
          </cell>
        </row>
        <row r="178">
          <cell r="H178">
            <v>176</v>
          </cell>
        </row>
        <row r="184">
          <cell r="H184">
            <v>176</v>
          </cell>
        </row>
        <row r="190">
          <cell r="H190">
            <v>936.32</v>
          </cell>
        </row>
        <row r="197">
          <cell r="H197">
            <v>176</v>
          </cell>
        </row>
        <row r="202">
          <cell r="H202">
            <v>100</v>
          </cell>
        </row>
        <row r="209">
          <cell r="H209">
            <v>60</v>
          </cell>
        </row>
        <row r="215">
          <cell r="H215">
            <v>176</v>
          </cell>
        </row>
        <row r="221">
          <cell r="H221">
            <v>3.2</v>
          </cell>
        </row>
        <row r="233">
          <cell r="H233">
            <v>237.39</v>
          </cell>
        </row>
        <row r="238">
          <cell r="H238">
            <v>20</v>
          </cell>
        </row>
        <row r="244">
          <cell r="H244">
            <v>176</v>
          </cell>
        </row>
        <row r="251">
          <cell r="H251">
            <v>838.24</v>
          </cell>
        </row>
        <row r="261">
          <cell r="H261">
            <v>2499.8728235294116</v>
          </cell>
        </row>
        <row r="268">
          <cell r="H268">
            <v>676</v>
          </cell>
        </row>
        <row r="274">
          <cell r="H274">
            <v>162.24</v>
          </cell>
        </row>
        <row r="282">
          <cell r="H282">
            <v>31</v>
          </cell>
        </row>
        <row r="289">
          <cell r="H289">
            <v>809.1</v>
          </cell>
        </row>
        <row r="295">
          <cell r="H295">
            <v>809.1</v>
          </cell>
        </row>
        <row r="301">
          <cell r="H301">
            <v>4304.4120000000003</v>
          </cell>
        </row>
        <row r="313">
          <cell r="H313">
            <v>540</v>
          </cell>
        </row>
        <row r="320">
          <cell r="H320">
            <v>809.1</v>
          </cell>
        </row>
        <row r="332">
          <cell r="H332">
            <v>755.99</v>
          </cell>
        </row>
        <row r="337">
          <cell r="H337">
            <v>14</v>
          </cell>
        </row>
        <row r="343">
          <cell r="H343">
            <v>809.1</v>
          </cell>
        </row>
        <row r="351">
          <cell r="H351">
            <v>76.95</v>
          </cell>
        </row>
        <row r="360">
          <cell r="H360">
            <v>261.22764705882349</v>
          </cell>
        </row>
        <row r="366">
          <cell r="H366">
            <v>76.95</v>
          </cell>
        </row>
        <row r="373">
          <cell r="H373">
            <v>20</v>
          </cell>
        </row>
        <row r="379">
          <cell r="H379">
            <v>20</v>
          </cell>
        </row>
        <row r="384">
          <cell r="H384">
            <v>106.4</v>
          </cell>
        </row>
        <row r="390">
          <cell r="H390">
            <v>20</v>
          </cell>
        </row>
        <row r="395">
          <cell r="H395">
            <v>18</v>
          </cell>
        </row>
        <row r="400">
          <cell r="H400">
            <v>3</v>
          </cell>
        </row>
        <row r="406">
          <cell r="H406">
            <v>20</v>
          </cell>
        </row>
        <row r="414">
          <cell r="H414">
            <v>336</v>
          </cell>
        </row>
        <row r="424">
          <cell r="H424">
            <v>2114.5129411764706</v>
          </cell>
        </row>
        <row r="430">
          <cell r="H430">
            <v>280</v>
          </cell>
        </row>
        <row r="435">
          <cell r="H435">
            <v>56</v>
          </cell>
        </row>
        <row r="448">
          <cell r="H448">
            <v>50</v>
          </cell>
        </row>
        <row r="455">
          <cell r="H455">
            <v>125</v>
          </cell>
        </row>
        <row r="461">
          <cell r="H461">
            <v>249.60000000000002</v>
          </cell>
        </row>
        <row r="467">
          <cell r="H467">
            <v>227.04</v>
          </cell>
        </row>
        <row r="473">
          <cell r="H473">
            <v>227.04</v>
          </cell>
        </row>
        <row r="478">
          <cell r="H478">
            <v>50</v>
          </cell>
        </row>
        <row r="483">
          <cell r="H483">
            <v>14</v>
          </cell>
        </row>
        <row r="488">
          <cell r="H488">
            <v>249.60000000000002</v>
          </cell>
        </row>
        <row r="495">
          <cell r="H495">
            <v>110</v>
          </cell>
        </row>
        <row r="502">
          <cell r="H502">
            <v>181.8</v>
          </cell>
        </row>
        <row r="513">
          <cell r="H513">
            <v>595.9694117647058</v>
          </cell>
        </row>
        <row r="518">
          <cell r="H518">
            <v>180</v>
          </cell>
        </row>
        <row r="526">
          <cell r="H526">
            <v>12</v>
          </cell>
        </row>
        <row r="550">
          <cell r="H550">
            <v>18</v>
          </cell>
        </row>
        <row r="556">
          <cell r="H556">
            <v>180</v>
          </cell>
        </row>
        <row r="563">
          <cell r="H563">
            <v>73.709999999999994</v>
          </cell>
        </row>
        <row r="574">
          <cell r="H574">
            <v>249.75158823529409</v>
          </cell>
        </row>
        <row r="580">
          <cell r="H580">
            <v>57.33</v>
          </cell>
        </row>
        <row r="586">
          <cell r="H586">
            <v>16.38</v>
          </cell>
        </row>
        <row r="593">
          <cell r="H593">
            <v>9</v>
          </cell>
        </row>
        <row r="598">
          <cell r="H598">
            <v>12</v>
          </cell>
        </row>
        <row r="603">
          <cell r="H603">
            <v>3.6</v>
          </cell>
        </row>
        <row r="609">
          <cell r="H609">
            <v>72</v>
          </cell>
        </row>
        <row r="616">
          <cell r="H616">
            <v>190.06</v>
          </cell>
        </row>
        <row r="623">
          <cell r="H623">
            <v>146.19999999999999</v>
          </cell>
        </row>
        <row r="628">
          <cell r="H628">
            <v>43.86</v>
          </cell>
        </row>
        <row r="636">
          <cell r="H636">
            <v>150.00000000000003</v>
          </cell>
        </row>
        <row r="642">
          <cell r="H642">
            <v>176.79999999999998</v>
          </cell>
        </row>
        <row r="649">
          <cell r="H649">
            <v>52</v>
          </cell>
        </row>
        <row r="667">
          <cell r="H667">
            <v>176.8</v>
          </cell>
        </row>
        <row r="677">
          <cell r="H677">
            <v>176.79999999999998</v>
          </cell>
        </row>
        <row r="682">
          <cell r="H682">
            <v>940.57599999999991</v>
          </cell>
        </row>
        <row r="687">
          <cell r="H687">
            <v>133</v>
          </cell>
        </row>
        <row r="693">
          <cell r="H693">
            <v>21</v>
          </cell>
        </row>
        <row r="704">
          <cell r="H704">
            <v>3.5359999999999996</v>
          </cell>
        </row>
        <row r="710">
          <cell r="H710">
            <v>176.79999999999998</v>
          </cell>
        </row>
        <row r="717">
          <cell r="H717">
            <v>383.77000000000004</v>
          </cell>
        </row>
        <row r="733">
          <cell r="H733">
            <v>2790.1722176470585</v>
          </cell>
        </row>
        <row r="740">
          <cell r="H740">
            <v>327.61</v>
          </cell>
        </row>
        <row r="745">
          <cell r="H745">
            <v>56.16</v>
          </cell>
        </row>
        <row r="751">
          <cell r="H751">
            <v>31.3</v>
          </cell>
        </row>
        <row r="756">
          <cell r="H756">
            <v>248</v>
          </cell>
        </row>
        <row r="761">
          <cell r="H761">
            <v>14</v>
          </cell>
        </row>
        <row r="766">
          <cell r="H766">
            <v>6.5</v>
          </cell>
        </row>
        <row r="772">
          <cell r="H772">
            <v>4</v>
          </cell>
        </row>
        <row r="777">
          <cell r="H777">
            <v>12.4</v>
          </cell>
        </row>
        <row r="783">
          <cell r="H783">
            <v>292</v>
          </cell>
        </row>
        <row r="790">
          <cell r="H790">
            <v>309</v>
          </cell>
        </row>
        <row r="800">
          <cell r="H800">
            <v>1877.1352941176469</v>
          </cell>
        </row>
        <row r="807">
          <cell r="H807">
            <v>271.2</v>
          </cell>
        </row>
        <row r="812">
          <cell r="H812">
            <v>37.799999999999997</v>
          </cell>
        </row>
        <row r="824">
          <cell r="H824">
            <v>75.899999999999991</v>
          </cell>
        </row>
        <row r="829">
          <cell r="H829">
            <v>16.5</v>
          </cell>
        </row>
        <row r="834">
          <cell r="H834">
            <v>255</v>
          </cell>
        </row>
        <row r="841">
          <cell r="H841">
            <v>227.54</v>
          </cell>
        </row>
        <row r="850">
          <cell r="H850">
            <v>1377.042882352941</v>
          </cell>
        </row>
        <row r="856">
          <cell r="H856">
            <v>184.2</v>
          </cell>
        </row>
        <row r="861">
          <cell r="H861">
            <v>43.34</v>
          </cell>
        </row>
        <row r="867">
          <cell r="H867">
            <v>10</v>
          </cell>
        </row>
        <row r="873">
          <cell r="H873">
            <v>31.3</v>
          </cell>
        </row>
        <row r="878">
          <cell r="H878">
            <v>4.5507000000000009</v>
          </cell>
        </row>
        <row r="884">
          <cell r="H884">
            <v>227.53500000000003</v>
          </cell>
        </row>
        <row r="889">
          <cell r="H889">
            <v>21</v>
          </cell>
        </row>
        <row r="893">
          <cell r="H893">
            <v>35</v>
          </cell>
        </row>
        <row r="897">
          <cell r="H897">
            <v>1.5</v>
          </cell>
        </row>
        <row r="903">
          <cell r="H903">
            <v>12</v>
          </cell>
        </row>
        <row r="910">
          <cell r="H910">
            <v>52.680000000000007</v>
          </cell>
        </row>
        <row r="915">
          <cell r="H915">
            <v>52.680000000000007</v>
          </cell>
        </row>
        <row r="934">
          <cell r="H934">
            <v>2.6340000000000003</v>
          </cell>
        </row>
        <row r="940">
          <cell r="H940">
            <v>52.680000000000007</v>
          </cell>
        </row>
        <row r="947">
          <cell r="H947">
            <v>88.39</v>
          </cell>
        </row>
        <row r="953">
          <cell r="H953">
            <v>88.39</v>
          </cell>
        </row>
        <row r="958">
          <cell r="H958">
            <v>470.23480000000006</v>
          </cell>
        </row>
        <row r="965">
          <cell r="H965">
            <v>88.39</v>
          </cell>
        </row>
        <row r="977">
          <cell r="H977">
            <v>4.4195000000000002</v>
          </cell>
        </row>
        <row r="983">
          <cell r="H983">
            <v>88.39</v>
          </cell>
        </row>
        <row r="990">
          <cell r="H990">
            <v>141.75</v>
          </cell>
        </row>
        <row r="997">
          <cell r="H997">
            <v>141.75</v>
          </cell>
        </row>
        <row r="1003">
          <cell r="H1003">
            <v>141.75</v>
          </cell>
        </row>
        <row r="1009">
          <cell r="H1009">
            <v>35.85</v>
          </cell>
        </row>
        <row r="1016">
          <cell r="H1016">
            <v>35.85</v>
          </cell>
        </row>
        <row r="1022">
          <cell r="H1022">
            <v>35.85</v>
          </cell>
        </row>
        <row r="1033">
          <cell r="H1033">
            <v>2</v>
          </cell>
        </row>
        <row r="1039">
          <cell r="H1039">
            <v>35.85</v>
          </cell>
        </row>
        <row r="1048">
          <cell r="H1048">
            <v>171.7</v>
          </cell>
        </row>
        <row r="1053">
          <cell r="H1053">
            <v>137.35679999999999</v>
          </cell>
        </row>
        <row r="1059">
          <cell r="H1059">
            <v>60.09</v>
          </cell>
        </row>
        <row r="1065">
          <cell r="H1065">
            <v>17.52</v>
          </cell>
        </row>
        <row r="1071">
          <cell r="H1071">
            <v>913.42272000000003</v>
          </cell>
        </row>
        <row r="1077">
          <cell r="H1077">
            <v>171.7</v>
          </cell>
        </row>
        <row r="1087">
          <cell r="H1087">
            <v>84.039999999999992</v>
          </cell>
        </row>
        <row r="1093">
          <cell r="H1093">
            <v>171.696</v>
          </cell>
        </row>
        <row r="1099">
          <cell r="H1099">
            <v>20.540000000000003</v>
          </cell>
        </row>
        <row r="1105">
          <cell r="H1105">
            <v>51.66</v>
          </cell>
        </row>
        <row r="1120">
          <cell r="H1120">
            <v>323.36899999999997</v>
          </cell>
        </row>
        <row r="1126">
          <cell r="H1126">
            <v>39.33</v>
          </cell>
        </row>
        <row r="1132">
          <cell r="H1132">
            <v>12.25</v>
          </cell>
        </row>
        <row r="1137">
          <cell r="H1137">
            <v>3.2</v>
          </cell>
        </row>
        <row r="1148">
          <cell r="H1148">
            <v>1.5</v>
          </cell>
        </row>
        <row r="1175">
          <cell r="H1175">
            <v>154.35</v>
          </cell>
        </row>
        <row r="1180">
          <cell r="H1180">
            <v>171.5</v>
          </cell>
        </row>
      </sheetData>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2)"/>
      <sheetName val="presupuesto (3)"/>
      <sheetName val="CANTIDADES ILC"/>
      <sheetName val="MEMORIA DE CANTIDADES"/>
      <sheetName val="rasqueteo repello mal estado"/>
      <sheetName val="rasqueteo repello buen estado"/>
      <sheetName val="Desmocubi"/>
      <sheetName val="demol mochetas y enchapes"/>
      <sheetName val="Correas Met"/>
      <sheetName val="Cubierta Termiacustica"/>
      <sheetName val="caballete Termiacustica "/>
      <sheetName val="alfajia"/>
      <sheetName val="Canal lamina"/>
      <sheetName val="Bajantes"/>
      <sheetName val="Malla y polietileno"/>
      <sheetName val="CONCRETOS Y MORTEROS"/>
      <sheetName val="guarda escobas"/>
      <sheetName val="muro en board"/>
      <sheetName val="pintura biocida"/>
      <sheetName val="aseo"/>
      <sheetName val="Hoja1"/>
      <sheetName val="Hoja2"/>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Pliego Z.Norte"/>
      <sheetName val="Sábana"/>
      <sheetName val="4.  Cantidades Gas"/>
      <sheetName val="4.  Cantidades totales"/>
      <sheetName val="4.  Cantidades Aures"/>
      <sheetName val="4.  Cantidades PICACHO"/>
      <sheetName val="4.  Cantidades Paris"/>
    </sheetNames>
    <sheetDataSet>
      <sheetData sheetId="0"/>
      <sheetData sheetId="1">
        <row r="18">
          <cell r="I18">
            <v>16616867.4</v>
          </cell>
        </row>
        <row r="19">
          <cell r="I19">
            <v>893292.84</v>
          </cell>
        </row>
        <row r="20">
          <cell r="I20">
            <v>8162975.5300000003</v>
          </cell>
        </row>
        <row r="21">
          <cell r="I21">
            <v>301875.90000000002</v>
          </cell>
        </row>
        <row r="22">
          <cell r="I22">
            <v>366036.93</v>
          </cell>
        </row>
        <row r="23">
          <cell r="I23">
            <v>105691.74</v>
          </cell>
        </row>
        <row r="24">
          <cell r="I24">
            <v>534256.60000000009</v>
          </cell>
        </row>
        <row r="25">
          <cell r="I25">
            <v>40176149.890000001</v>
          </cell>
        </row>
        <row r="26">
          <cell r="I26">
            <v>6813570</v>
          </cell>
        </row>
        <row r="27">
          <cell r="I27">
            <v>5713188.5</v>
          </cell>
        </row>
        <row r="28">
          <cell r="I28">
            <v>1326998</v>
          </cell>
        </row>
        <row r="29">
          <cell r="I29">
            <v>1389837</v>
          </cell>
        </row>
        <row r="30">
          <cell r="I30">
            <v>58107066.600000001</v>
          </cell>
        </row>
        <row r="31">
          <cell r="I31">
            <v>16785735.440000001</v>
          </cell>
        </row>
        <row r="32">
          <cell r="I32">
            <v>35139909.729999997</v>
          </cell>
        </row>
        <row r="33">
          <cell r="I33">
            <v>42938614.619999997</v>
          </cell>
        </row>
        <row r="34">
          <cell r="I34">
            <v>1377497.45</v>
          </cell>
        </row>
        <row r="35">
          <cell r="I35">
            <v>50106518.850000001</v>
          </cell>
        </row>
        <row r="36">
          <cell r="I36">
            <v>1160746</v>
          </cell>
        </row>
        <row r="37">
          <cell r="I37">
            <v>810696.60000000009</v>
          </cell>
        </row>
        <row r="38">
          <cell r="I38">
            <v>1082542.8</v>
          </cell>
        </row>
        <row r="39">
          <cell r="I39">
            <v>2781817.68</v>
          </cell>
        </row>
        <row r="40">
          <cell r="I40">
            <v>4536655.6499999994</v>
          </cell>
        </row>
        <row r="41">
          <cell r="I41">
            <v>2058460.8</v>
          </cell>
        </row>
        <row r="42">
          <cell r="I42">
            <v>7816113.7999999998</v>
          </cell>
        </row>
        <row r="43">
          <cell r="I43">
            <v>14023486.880000001</v>
          </cell>
        </row>
        <row r="44">
          <cell r="I44">
            <v>75634370</v>
          </cell>
        </row>
        <row r="45">
          <cell r="I45">
            <v>147169285.19999999</v>
          </cell>
        </row>
        <row r="46">
          <cell r="I46">
            <v>5434586.1000000006</v>
          </cell>
        </row>
        <row r="47">
          <cell r="I47">
            <v>3662892.8000000003</v>
          </cell>
        </row>
        <row r="48">
          <cell r="I48">
            <v>165822.90000000002</v>
          </cell>
        </row>
        <row r="49">
          <cell r="I49">
            <v>433269.6</v>
          </cell>
        </row>
        <row r="50">
          <cell r="I50">
            <v>991685.8</v>
          </cell>
        </row>
        <row r="52">
          <cell r="I52">
            <v>2190204.7999999998</v>
          </cell>
        </row>
        <row r="53">
          <cell r="I53">
            <v>27781783.399999999</v>
          </cell>
        </row>
        <row r="54">
          <cell r="I54">
            <v>30428202.399999999</v>
          </cell>
        </row>
        <row r="55">
          <cell r="I55">
            <v>19975208.050000001</v>
          </cell>
        </row>
        <row r="56">
          <cell r="I56">
            <v>3068893.75</v>
          </cell>
        </row>
        <row r="57">
          <cell r="I57">
            <v>6725294.5999999996</v>
          </cell>
        </row>
        <row r="58">
          <cell r="I58">
            <v>8859790.5999999996</v>
          </cell>
        </row>
        <row r="59">
          <cell r="I59">
            <v>4329627.75</v>
          </cell>
        </row>
        <row r="60">
          <cell r="I60">
            <v>152483.51999999999</v>
          </cell>
        </row>
        <row r="61">
          <cell r="I61">
            <v>3100404.6</v>
          </cell>
        </row>
        <row r="62">
          <cell r="I62">
            <v>2173597</v>
          </cell>
        </row>
        <row r="63">
          <cell r="I63">
            <v>4120340.4</v>
          </cell>
        </row>
        <row r="64">
          <cell r="I64">
            <v>3085689.9</v>
          </cell>
        </row>
        <row r="65">
          <cell r="I65">
            <v>3395400.7199999997</v>
          </cell>
        </row>
        <row r="66">
          <cell r="I66">
            <v>900844.45000000007</v>
          </cell>
        </row>
        <row r="67">
          <cell r="I67">
            <v>11610619.800000001</v>
          </cell>
        </row>
        <row r="68">
          <cell r="I68">
            <v>5117112</v>
          </cell>
        </row>
        <row r="69">
          <cell r="I69">
            <v>460941.76</v>
          </cell>
        </row>
        <row r="70">
          <cell r="I70">
            <v>269810.40000000002</v>
          </cell>
        </row>
        <row r="71">
          <cell r="I71">
            <v>190696.82</v>
          </cell>
        </row>
        <row r="72">
          <cell r="I72">
            <v>702590.46</v>
          </cell>
        </row>
        <row r="73">
          <cell r="I73">
            <v>1050647.1599999999</v>
          </cell>
        </row>
        <row r="74">
          <cell r="I74">
            <v>4289721.7</v>
          </cell>
        </row>
        <row r="75">
          <cell r="I75">
            <v>403652.41</v>
          </cell>
        </row>
        <row r="76">
          <cell r="I76">
            <v>321072.74</v>
          </cell>
        </row>
        <row r="77">
          <cell r="I77">
            <v>417904.3</v>
          </cell>
        </row>
        <row r="78">
          <cell r="I78">
            <v>2166481.65</v>
          </cell>
        </row>
        <row r="79">
          <cell r="I79">
            <v>590575.13</v>
          </cell>
        </row>
        <row r="80">
          <cell r="I80">
            <v>52069.52</v>
          </cell>
        </row>
        <row r="81">
          <cell r="I81">
            <v>1427856.5</v>
          </cell>
        </row>
        <row r="82">
          <cell r="I82">
            <v>618737.09</v>
          </cell>
        </row>
        <row r="83">
          <cell r="I83">
            <v>181290.63</v>
          </cell>
        </row>
        <row r="84">
          <cell r="I84">
            <v>422031.26</v>
          </cell>
        </row>
        <row r="85">
          <cell r="I85">
            <v>945562.52</v>
          </cell>
        </row>
        <row r="86">
          <cell r="I86">
            <v>397853.17</v>
          </cell>
        </row>
        <row r="87">
          <cell r="I87">
            <v>3040529.94</v>
          </cell>
        </row>
        <row r="88">
          <cell r="I88">
            <v>547918.17000000004</v>
          </cell>
        </row>
        <row r="89">
          <cell r="I89">
            <v>3514057.0200000005</v>
          </cell>
        </row>
        <row r="90">
          <cell r="I90">
            <v>2082096.3900000001</v>
          </cell>
        </row>
        <row r="91">
          <cell r="I91">
            <v>1137002.49</v>
          </cell>
        </row>
        <row r="92">
          <cell r="I92">
            <v>1373137.77</v>
          </cell>
        </row>
        <row r="93">
          <cell r="I93">
            <v>622473.24</v>
          </cell>
        </row>
        <row r="94">
          <cell r="I94">
            <v>350386.62</v>
          </cell>
        </row>
        <row r="95">
          <cell r="I95">
            <v>2478083.4700000002</v>
          </cell>
        </row>
        <row r="96">
          <cell r="I96">
            <v>5236191.4400000004</v>
          </cell>
        </row>
        <row r="97">
          <cell r="I97">
            <v>3025237.38</v>
          </cell>
        </row>
        <row r="98">
          <cell r="I98">
            <v>3025237.38</v>
          </cell>
        </row>
        <row r="99">
          <cell r="I99">
            <v>3300824.63</v>
          </cell>
        </row>
        <row r="100">
          <cell r="I100">
            <v>12689026.399999999</v>
          </cell>
        </row>
        <row r="101">
          <cell r="I101">
            <v>14514307.76</v>
          </cell>
        </row>
        <row r="102">
          <cell r="I102">
            <v>4418015.4400000004</v>
          </cell>
        </row>
        <row r="103">
          <cell r="I103">
            <v>4192581.92</v>
          </cell>
        </row>
        <row r="104">
          <cell r="I104">
            <v>2451750.0699999998</v>
          </cell>
        </row>
        <row r="105">
          <cell r="I105">
            <v>4044272.88</v>
          </cell>
        </row>
        <row r="106">
          <cell r="I106">
            <v>2817032.7600000002</v>
          </cell>
        </row>
        <row r="107">
          <cell r="I107">
            <v>910904.3</v>
          </cell>
        </row>
        <row r="108">
          <cell r="I108">
            <v>2219412.9000000004</v>
          </cell>
        </row>
        <row r="109">
          <cell r="I109">
            <v>5205512.7</v>
          </cell>
        </row>
        <row r="110">
          <cell r="I110">
            <v>4627122.4000000004</v>
          </cell>
        </row>
        <row r="111">
          <cell r="I111">
            <v>1493262.16</v>
          </cell>
        </row>
        <row r="112">
          <cell r="I112">
            <v>614079.32999999996</v>
          </cell>
        </row>
        <row r="113">
          <cell r="I113">
            <v>3070396.65</v>
          </cell>
        </row>
        <row r="114">
          <cell r="I114">
            <v>2904224.64</v>
          </cell>
        </row>
        <row r="115">
          <cell r="I115">
            <v>376154.10000000003</v>
          </cell>
        </row>
        <row r="116">
          <cell r="I116">
            <v>70442.600000000006</v>
          </cell>
        </row>
        <row r="117">
          <cell r="I117">
            <v>294817.68</v>
          </cell>
        </row>
        <row r="118">
          <cell r="I118">
            <v>359150.3</v>
          </cell>
        </row>
        <row r="119">
          <cell r="I119">
            <v>261660.24</v>
          </cell>
        </row>
        <row r="120">
          <cell r="I120">
            <v>313019.05</v>
          </cell>
        </row>
        <row r="121">
          <cell r="I121">
            <v>698944.64999999991</v>
          </cell>
        </row>
        <row r="122">
          <cell r="I122">
            <v>725564.32</v>
          </cell>
        </row>
        <row r="123">
          <cell r="I123">
            <v>432382.16</v>
          </cell>
        </row>
        <row r="124">
          <cell r="I124">
            <v>676636.62</v>
          </cell>
        </row>
        <row r="125">
          <cell r="I125">
            <v>166876.79999999999</v>
          </cell>
        </row>
        <row r="126">
          <cell r="I126">
            <v>17863379.399999999</v>
          </cell>
        </row>
        <row r="127">
          <cell r="I127">
            <v>7213978.3999999994</v>
          </cell>
        </row>
        <row r="128">
          <cell r="I128">
            <v>6404390.2800000003</v>
          </cell>
        </row>
        <row r="129">
          <cell r="I129">
            <v>3328674.6</v>
          </cell>
        </row>
        <row r="130">
          <cell r="I130">
            <v>1164108.25</v>
          </cell>
        </row>
        <row r="131">
          <cell r="I131">
            <v>655504.19999999995</v>
          </cell>
        </row>
        <row r="132">
          <cell r="I132">
            <v>254966.46</v>
          </cell>
        </row>
        <row r="133">
          <cell r="I133">
            <v>862504.2</v>
          </cell>
        </row>
        <row r="134">
          <cell r="I134">
            <v>593916.73</v>
          </cell>
        </row>
        <row r="135">
          <cell r="I135">
            <v>481312.24</v>
          </cell>
        </row>
        <row r="136">
          <cell r="I136">
            <v>67608.800000000003</v>
          </cell>
        </row>
        <row r="137">
          <cell r="I137">
            <v>1693249.4500000002</v>
          </cell>
        </row>
        <row r="138">
          <cell r="I138">
            <v>13062924.749999998</v>
          </cell>
        </row>
        <row r="139">
          <cell r="I139">
            <v>3776618.51</v>
          </cell>
        </row>
        <row r="140">
          <cell r="I140">
            <v>3061576.71</v>
          </cell>
        </row>
        <row r="141">
          <cell r="I141">
            <v>4698927.09</v>
          </cell>
        </row>
        <row r="142">
          <cell r="I142">
            <v>2667052.5</v>
          </cell>
        </row>
        <row r="143">
          <cell r="I143">
            <v>14256041.449999999</v>
          </cell>
        </row>
        <row r="144">
          <cell r="I144">
            <v>10717850.58</v>
          </cell>
        </row>
        <row r="145">
          <cell r="I145">
            <v>17333814.93</v>
          </cell>
        </row>
        <row r="146">
          <cell r="I146">
            <v>15363118.98</v>
          </cell>
        </row>
        <row r="147">
          <cell r="I147">
            <v>12485247.939999999</v>
          </cell>
        </row>
        <row r="148">
          <cell r="I148">
            <v>177232.13999999998</v>
          </cell>
        </row>
        <row r="149">
          <cell r="I149">
            <v>921765.36</v>
          </cell>
        </row>
        <row r="150">
          <cell r="I150">
            <v>505806.52</v>
          </cell>
        </row>
        <row r="151">
          <cell r="I151">
            <v>411849.39</v>
          </cell>
        </row>
        <row r="152">
          <cell r="I152">
            <v>724968.68</v>
          </cell>
        </row>
        <row r="153">
          <cell r="I153">
            <v>206543.17</v>
          </cell>
        </row>
        <row r="154">
          <cell r="I154">
            <v>224879.92</v>
          </cell>
        </row>
        <row r="155">
          <cell r="I155">
            <v>578804.76</v>
          </cell>
        </row>
        <row r="156">
          <cell r="I156">
            <v>369681.63</v>
          </cell>
        </row>
        <row r="157">
          <cell r="I157">
            <v>1588433.52</v>
          </cell>
        </row>
        <row r="158">
          <cell r="I158">
            <v>1461199.1400000001</v>
          </cell>
        </row>
        <row r="159">
          <cell r="I159">
            <v>635541.74</v>
          </cell>
        </row>
        <row r="160">
          <cell r="I160">
            <v>857449.74</v>
          </cell>
        </row>
        <row r="161">
          <cell r="I161">
            <v>3161340</v>
          </cell>
        </row>
        <row r="162">
          <cell r="I162">
            <v>10392284.720000001</v>
          </cell>
        </row>
        <row r="163">
          <cell r="I163">
            <v>6498762.7000000002</v>
          </cell>
        </row>
        <row r="164">
          <cell r="I164">
            <v>3182929.9</v>
          </cell>
        </row>
        <row r="165">
          <cell r="I165">
            <v>3580293.94</v>
          </cell>
        </row>
        <row r="166">
          <cell r="I166">
            <v>6035264.79</v>
          </cell>
        </row>
        <row r="167">
          <cell r="I167">
            <v>2453281.94</v>
          </cell>
        </row>
        <row r="168">
          <cell r="I168">
            <v>1470706.6</v>
          </cell>
        </row>
        <row r="169">
          <cell r="I169">
            <v>1538402.45</v>
          </cell>
        </row>
        <row r="170">
          <cell r="I170">
            <v>29018320</v>
          </cell>
        </row>
        <row r="171">
          <cell r="I171">
            <v>5345480</v>
          </cell>
        </row>
        <row r="172">
          <cell r="I172">
            <v>30974400</v>
          </cell>
        </row>
        <row r="173">
          <cell r="I173">
            <v>144911.54</v>
          </cell>
        </row>
        <row r="174">
          <cell r="I174">
            <v>1559002</v>
          </cell>
        </row>
        <row r="175">
          <cell r="I175">
            <v>1064044.1500000001</v>
          </cell>
        </row>
        <row r="177">
          <cell r="I177">
            <v>342311.2</v>
          </cell>
        </row>
        <row r="178">
          <cell r="I178">
            <v>782425.59999999998</v>
          </cell>
        </row>
        <row r="179">
          <cell r="I179">
            <v>1173963.7</v>
          </cell>
        </row>
        <row r="180">
          <cell r="I180">
            <v>110256.9</v>
          </cell>
        </row>
        <row r="181">
          <cell r="I181">
            <v>195058.80000000002</v>
          </cell>
        </row>
        <row r="182">
          <cell r="I182">
            <v>91519.599999999991</v>
          </cell>
        </row>
        <row r="183">
          <cell r="I183">
            <v>3213791.6</v>
          </cell>
        </row>
        <row r="184">
          <cell r="I184">
            <v>39210.15</v>
          </cell>
        </row>
        <row r="185">
          <cell r="I185">
            <v>39210.15</v>
          </cell>
        </row>
        <row r="186">
          <cell r="I186">
            <v>570732</v>
          </cell>
        </row>
        <row r="187">
          <cell r="I187">
            <v>1111679.7000000002</v>
          </cell>
        </row>
        <row r="188">
          <cell r="I188">
            <v>39053</v>
          </cell>
        </row>
        <row r="190">
          <cell r="I190">
            <v>10709729.4</v>
          </cell>
        </row>
        <row r="191">
          <cell r="I191">
            <v>945700</v>
          </cell>
        </row>
        <row r="192">
          <cell r="I192">
            <v>96000</v>
          </cell>
        </row>
        <row r="193">
          <cell r="I193">
            <v>955450.56</v>
          </cell>
        </row>
        <row r="194">
          <cell r="I194">
            <v>579805.92000000004</v>
          </cell>
        </row>
        <row r="195">
          <cell r="I195">
            <v>1500000</v>
          </cell>
        </row>
        <row r="196">
          <cell r="I196">
            <v>937500</v>
          </cell>
        </row>
        <row r="197">
          <cell r="I197">
            <v>443900</v>
          </cell>
        </row>
        <row r="198">
          <cell r="I198">
            <v>149816.24</v>
          </cell>
        </row>
        <row r="199">
          <cell r="I199">
            <v>1801504</v>
          </cell>
        </row>
        <row r="200">
          <cell r="I200">
            <v>1757568</v>
          </cell>
        </row>
        <row r="203">
          <cell r="I203">
            <v>32625023</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Informe Semanal"/>
      <sheetName val="Control AVance"/>
    </sheetNames>
    <sheetDataSet>
      <sheetData sheetId="0" refreshError="1"/>
      <sheetData sheetId="1"/>
      <sheetData sheetId="2">
        <row r="4">
          <cell r="B4" t="str">
            <v>Act ID</v>
          </cell>
          <cell r="C4" t="str">
            <v>Area</v>
          </cell>
          <cell r="D4" t="str">
            <v>Phase</v>
          </cell>
          <cell r="E4" t="str">
            <v>Description</v>
          </cell>
          <cell r="F4" t="str">
            <v>Orig Dur</v>
          </cell>
          <cell r="G4" t="str">
            <v>Early Start</v>
          </cell>
          <cell r="H4" t="str">
            <v>Early Finish</v>
          </cell>
          <cell r="I4" t="str">
            <v>h/h $</v>
          </cell>
          <cell r="J4" t="str">
            <v>%Peso</v>
          </cell>
        </row>
        <row r="5">
          <cell r="E5" t="str">
            <v>FACILIDADES TANQUE COMPENSACION</v>
          </cell>
          <cell r="I5">
            <v>15004</v>
          </cell>
          <cell r="J5">
            <v>0.99999999999999989</v>
          </cell>
          <cell r="K5" t="str">
            <v>Prog.Acum.</v>
          </cell>
        </row>
        <row r="6">
          <cell r="K6" t="str">
            <v>Ejec. Acum.</v>
          </cell>
        </row>
        <row r="7">
          <cell r="E7" t="str">
            <v>ACTIVIDADES PRELIMINARES DE CONTRUCCION</v>
          </cell>
          <cell r="I7">
            <v>324</v>
          </cell>
          <cell r="J7">
            <v>2.159424153559051E-2</v>
          </cell>
          <cell r="K7" t="str">
            <v>Prog.Acum.</v>
          </cell>
        </row>
        <row r="8">
          <cell r="J8">
            <v>0</v>
          </cell>
          <cell r="K8" t="str">
            <v>Ejec. Acum.</v>
          </cell>
        </row>
        <row r="9">
          <cell r="B9">
            <v>100</v>
          </cell>
          <cell r="C9" t="str">
            <v>PRE</v>
          </cell>
          <cell r="E9" t="str">
            <v>Acta de Inicio</v>
          </cell>
          <cell r="F9">
            <v>0</v>
          </cell>
          <cell r="G9" t="str">
            <v>02MAY02 *</v>
          </cell>
          <cell r="I9">
            <v>0</v>
          </cell>
          <cell r="J9">
            <v>0</v>
          </cell>
          <cell r="K9" t="str">
            <v>Prog.Acum.</v>
          </cell>
        </row>
        <row r="10">
          <cell r="C10" t="str">
            <v>PRE</v>
          </cell>
          <cell r="J10">
            <v>0</v>
          </cell>
          <cell r="K10" t="str">
            <v>Ejec. Acum.</v>
          </cell>
        </row>
        <row r="11">
          <cell r="B11">
            <v>1000</v>
          </cell>
          <cell r="C11" t="str">
            <v>PRE</v>
          </cell>
          <cell r="E11" t="str">
            <v>VERIFICACION INGENIERIA DETALLE</v>
          </cell>
          <cell r="F11">
            <v>3</v>
          </cell>
          <cell r="G11">
            <v>37378</v>
          </cell>
          <cell r="H11">
            <v>37382</v>
          </cell>
          <cell r="I11">
            <v>162</v>
          </cell>
          <cell r="J11">
            <v>1.0797120767795255E-2</v>
          </cell>
          <cell r="K11" t="str">
            <v>Prog.Acum.</v>
          </cell>
        </row>
        <row r="12">
          <cell r="C12" t="str">
            <v>PRE</v>
          </cell>
          <cell r="J12">
            <v>0</v>
          </cell>
          <cell r="K12" t="str">
            <v>Ejec. Acum.</v>
          </cell>
        </row>
        <row r="13">
          <cell r="B13">
            <v>1100</v>
          </cell>
          <cell r="C13" t="str">
            <v>PRE</v>
          </cell>
          <cell r="E13" t="str">
            <v>MOVILIZACION</v>
          </cell>
          <cell r="F13">
            <v>2</v>
          </cell>
          <cell r="G13">
            <v>37378</v>
          </cell>
          <cell r="H13">
            <v>37379</v>
          </cell>
          <cell r="I13">
            <v>90</v>
          </cell>
          <cell r="J13">
            <v>5.9984004265529189E-3</v>
          </cell>
          <cell r="K13" t="str">
            <v>Prog.Acum.</v>
          </cell>
        </row>
        <row r="14">
          <cell r="C14" t="str">
            <v>PRE</v>
          </cell>
          <cell r="J14">
            <v>0</v>
          </cell>
          <cell r="K14" t="str">
            <v>Ejec. Acum.</v>
          </cell>
        </row>
        <row r="15">
          <cell r="B15">
            <v>1200</v>
          </cell>
          <cell r="C15" t="str">
            <v>PRE</v>
          </cell>
          <cell r="E15" t="str">
            <v>CAMPAMENTOS</v>
          </cell>
          <cell r="F15">
            <v>1</v>
          </cell>
          <cell r="G15">
            <v>37380</v>
          </cell>
          <cell r="H15">
            <v>37380</v>
          </cell>
          <cell r="I15">
            <v>36</v>
          </cell>
          <cell r="J15">
            <v>2.3993601706211675E-3</v>
          </cell>
          <cell r="K15" t="str">
            <v>Prog.Acum.</v>
          </cell>
        </row>
        <row r="16">
          <cell r="C16" t="str">
            <v>PRE</v>
          </cell>
          <cell r="J16">
            <v>0</v>
          </cell>
          <cell r="K16" t="str">
            <v>Ejec. Acum.</v>
          </cell>
        </row>
        <row r="17">
          <cell r="B17">
            <v>1300</v>
          </cell>
          <cell r="C17" t="str">
            <v>PRE</v>
          </cell>
          <cell r="E17" t="str">
            <v>LOCALIZACION Y REPLANTEO</v>
          </cell>
          <cell r="F17">
            <v>1</v>
          </cell>
          <cell r="G17">
            <v>37383</v>
          </cell>
          <cell r="H17">
            <v>37383</v>
          </cell>
          <cell r="I17">
            <v>36</v>
          </cell>
          <cell r="J17">
            <v>2.3993601706211675E-3</v>
          </cell>
          <cell r="K17" t="str">
            <v>Prog.Acum.</v>
          </cell>
        </row>
        <row r="18">
          <cell r="C18" t="str">
            <v>PRE</v>
          </cell>
          <cell r="J18">
            <v>0</v>
          </cell>
          <cell r="K18" t="str">
            <v>Ejec. Acum.</v>
          </cell>
        </row>
        <row r="19">
          <cell r="E19" t="str">
            <v>SUMINISTROS ECOPETROL</v>
          </cell>
          <cell r="I19">
            <v>4</v>
          </cell>
          <cell r="J19">
            <v>2.6659557451346307E-4</v>
          </cell>
          <cell r="K19" t="str">
            <v>Prog.Acum.</v>
          </cell>
        </row>
        <row r="20">
          <cell r="J20">
            <v>0</v>
          </cell>
          <cell r="K20" t="str">
            <v>Ejec. Acum.</v>
          </cell>
        </row>
        <row r="21">
          <cell r="B21">
            <v>200</v>
          </cell>
          <cell r="C21" t="str">
            <v>COME</v>
          </cell>
          <cell r="D21" t="str">
            <v>CCO</v>
          </cell>
          <cell r="E21" t="str">
            <v>SUMINISTRO DE TUBERIA ECP</v>
          </cell>
          <cell r="F21">
            <v>0</v>
          </cell>
          <cell r="H21" t="str">
            <v>06MAY02 *</v>
          </cell>
          <cell r="I21">
            <v>1</v>
          </cell>
          <cell r="J21">
            <v>6.6648893628365767E-5</v>
          </cell>
          <cell r="K21" t="str">
            <v>Prog.Acum.</v>
          </cell>
        </row>
        <row r="22">
          <cell r="C22" t="str">
            <v>COME</v>
          </cell>
          <cell r="J22">
            <v>0</v>
          </cell>
          <cell r="K22" t="str">
            <v>Ejec. Acum.</v>
          </cell>
        </row>
        <row r="23">
          <cell r="B23">
            <v>210</v>
          </cell>
          <cell r="C23" t="str">
            <v>COME</v>
          </cell>
          <cell r="D23" t="str">
            <v>CCO</v>
          </cell>
          <cell r="E23" t="str">
            <v>SUMINISTRO DE VALVULAS ECP</v>
          </cell>
          <cell r="F23">
            <v>0</v>
          </cell>
          <cell r="H23" t="str">
            <v>06MAY02 *</v>
          </cell>
          <cell r="I23">
            <v>1</v>
          </cell>
          <cell r="J23">
            <v>6.6648893628365767E-5</v>
          </cell>
          <cell r="K23" t="str">
            <v>Prog.Acum.</v>
          </cell>
        </row>
        <row r="24">
          <cell r="C24" t="str">
            <v>COME</v>
          </cell>
          <cell r="J24">
            <v>0</v>
          </cell>
          <cell r="K24" t="str">
            <v>Ejec. Acum.</v>
          </cell>
        </row>
        <row r="25">
          <cell r="B25">
            <v>220</v>
          </cell>
          <cell r="C25" t="str">
            <v>COME</v>
          </cell>
          <cell r="D25" t="str">
            <v>CCO</v>
          </cell>
          <cell r="E25" t="str">
            <v>SUMINISTRO DE ACCESORIOS ECP</v>
          </cell>
          <cell r="F25">
            <v>0</v>
          </cell>
          <cell r="H25" t="str">
            <v>06MAY02 *</v>
          </cell>
          <cell r="I25">
            <v>1</v>
          </cell>
          <cell r="J25">
            <v>6.6648893628365767E-5</v>
          </cell>
          <cell r="K25" t="str">
            <v>Prog.Acum.</v>
          </cell>
        </row>
        <row r="26">
          <cell r="C26" t="str">
            <v>COME</v>
          </cell>
          <cell r="J26">
            <v>0</v>
          </cell>
          <cell r="K26" t="str">
            <v>Ejec. Acum.</v>
          </cell>
        </row>
        <row r="27">
          <cell r="B27">
            <v>270</v>
          </cell>
          <cell r="C27" t="str">
            <v>COME</v>
          </cell>
          <cell r="D27" t="str">
            <v>CCO</v>
          </cell>
          <cell r="E27" t="str">
            <v>SUMINISTRO INSTRUMENTOS POR ECP.</v>
          </cell>
          <cell r="F27">
            <v>0</v>
          </cell>
          <cell r="H27" t="str">
            <v>20MAY02 *</v>
          </cell>
          <cell r="I27">
            <v>1</v>
          </cell>
          <cell r="J27">
            <v>6.6648893628365767E-5</v>
          </cell>
          <cell r="K27" t="str">
            <v>Prog.Acum.</v>
          </cell>
        </row>
        <row r="28">
          <cell r="C28" t="str">
            <v>COME</v>
          </cell>
          <cell r="J28">
            <v>0</v>
          </cell>
          <cell r="K28" t="str">
            <v>Ejec. Acum.</v>
          </cell>
        </row>
        <row r="29">
          <cell r="E29" t="str">
            <v>SUMINISTROS MONTAJES TECNICOS</v>
          </cell>
          <cell r="I29">
            <v>5</v>
          </cell>
          <cell r="J29">
            <v>3.3324446814182886E-4</v>
          </cell>
          <cell r="K29" t="str">
            <v>Prog.Acum.</v>
          </cell>
        </row>
        <row r="30">
          <cell r="J30">
            <v>0</v>
          </cell>
          <cell r="K30" t="str">
            <v>Ejec. Acum.</v>
          </cell>
        </row>
        <row r="31">
          <cell r="B31">
            <v>230</v>
          </cell>
          <cell r="C31" t="str">
            <v>COMM</v>
          </cell>
          <cell r="D31" t="str">
            <v>CCO</v>
          </cell>
          <cell r="E31" t="str">
            <v>SUMINISTRO SISTEMA DE PINTURA MT</v>
          </cell>
          <cell r="F31">
            <v>0</v>
          </cell>
          <cell r="H31" t="str">
            <v>10MAY02 *</v>
          </cell>
          <cell r="I31">
            <v>1</v>
          </cell>
          <cell r="J31">
            <v>6.6648893628365767E-5</v>
          </cell>
          <cell r="K31" t="str">
            <v>Prog.Acum.</v>
          </cell>
        </row>
        <row r="32">
          <cell r="C32" t="str">
            <v>COMM</v>
          </cell>
          <cell r="J32">
            <v>0</v>
          </cell>
          <cell r="K32" t="str">
            <v>Ejec. Acum.</v>
          </cell>
        </row>
        <row r="33">
          <cell r="B33">
            <v>240</v>
          </cell>
          <cell r="C33" t="str">
            <v>COMM</v>
          </cell>
          <cell r="D33" t="str">
            <v>CCO</v>
          </cell>
          <cell r="E33" t="str">
            <v>SUMINISTRO TUBERIA CONDUIT MT</v>
          </cell>
          <cell r="F33">
            <v>0</v>
          </cell>
          <cell r="H33" t="str">
            <v>06MAY02 *</v>
          </cell>
          <cell r="I33">
            <v>1</v>
          </cell>
          <cell r="J33">
            <v>6.6648893628365767E-5</v>
          </cell>
          <cell r="K33" t="str">
            <v>Prog.Acum.</v>
          </cell>
        </row>
        <row r="34">
          <cell r="C34" t="str">
            <v>COMM</v>
          </cell>
          <cell r="J34">
            <v>0</v>
          </cell>
          <cell r="K34" t="str">
            <v>Ejec. Acum.</v>
          </cell>
        </row>
        <row r="35">
          <cell r="B35">
            <v>250</v>
          </cell>
          <cell r="C35" t="str">
            <v>COMM</v>
          </cell>
          <cell r="D35" t="str">
            <v>CCO</v>
          </cell>
          <cell r="E35" t="str">
            <v>SUMINISTRO DE CABLES DE FUERZA MT</v>
          </cell>
          <cell r="F35">
            <v>0</v>
          </cell>
          <cell r="H35" t="str">
            <v>17MAY02 *</v>
          </cell>
          <cell r="I35">
            <v>1</v>
          </cell>
          <cell r="J35">
            <v>6.6648893628365767E-5</v>
          </cell>
          <cell r="K35" t="str">
            <v>Prog.Acum.</v>
          </cell>
        </row>
        <row r="36">
          <cell r="C36" t="str">
            <v>COMM</v>
          </cell>
          <cell r="J36">
            <v>0</v>
          </cell>
          <cell r="K36" t="str">
            <v>Ejec. Acum.</v>
          </cell>
        </row>
        <row r="37">
          <cell r="B37">
            <v>260</v>
          </cell>
          <cell r="C37" t="str">
            <v>COMM</v>
          </cell>
          <cell r="D37" t="str">
            <v>CCO</v>
          </cell>
          <cell r="E37" t="str">
            <v>SUMINISTRO DE CABLES DE INSTRUMENTACION MT</v>
          </cell>
          <cell r="F37">
            <v>0</v>
          </cell>
          <cell r="H37" t="str">
            <v>17MAY02 *</v>
          </cell>
          <cell r="I37">
            <v>1</v>
          </cell>
          <cell r="J37">
            <v>6.6648893628365767E-5</v>
          </cell>
          <cell r="K37" t="str">
            <v>Prog.Acum.</v>
          </cell>
        </row>
        <row r="38">
          <cell r="C38" t="str">
            <v>COMM</v>
          </cell>
          <cell r="J38">
            <v>0</v>
          </cell>
          <cell r="K38" t="str">
            <v>Ejec. Acum.</v>
          </cell>
        </row>
        <row r="39">
          <cell r="B39">
            <v>280</v>
          </cell>
          <cell r="C39" t="str">
            <v>COMM</v>
          </cell>
          <cell r="D39" t="str">
            <v>CCO</v>
          </cell>
          <cell r="E39" t="str">
            <v>SUMINISTRO PARA PROTECCION CATODICA</v>
          </cell>
          <cell r="F39">
            <v>0</v>
          </cell>
          <cell r="H39" t="str">
            <v>20MAY02 *</v>
          </cell>
          <cell r="I39">
            <v>1</v>
          </cell>
          <cell r="J39">
            <v>6.6648893628365767E-5</v>
          </cell>
          <cell r="K39" t="str">
            <v>Prog.Acum.</v>
          </cell>
        </row>
        <row r="40">
          <cell r="C40" t="str">
            <v>COMM</v>
          </cell>
          <cell r="J40">
            <v>0</v>
          </cell>
          <cell r="K40" t="str">
            <v>Ejec. Acum.</v>
          </cell>
        </row>
        <row r="41">
          <cell r="E41" t="str">
            <v>OBRAS CIVILES</v>
          </cell>
          <cell r="I41">
            <v>3258</v>
          </cell>
          <cell r="J41">
            <v>0.21714209544121568</v>
          </cell>
          <cell r="K41" t="str">
            <v>Prog.Acum.</v>
          </cell>
        </row>
        <row r="42">
          <cell r="J42">
            <v>0</v>
          </cell>
          <cell r="K42" t="str">
            <v>Ejec. Acum.</v>
          </cell>
        </row>
        <row r="43">
          <cell r="B43">
            <v>6100</v>
          </cell>
          <cell r="C43" t="str">
            <v>OCIV</v>
          </cell>
          <cell r="D43" t="str">
            <v>ARE</v>
          </cell>
          <cell r="E43" t="str">
            <v>CONCRETO 3000 PSI-SOPORTERIA  MARCOS H</v>
          </cell>
          <cell r="F43">
            <v>3</v>
          </cell>
          <cell r="G43">
            <v>37386</v>
          </cell>
          <cell r="H43">
            <v>37388</v>
          </cell>
          <cell r="I43">
            <v>270</v>
          </cell>
          <cell r="J43">
            <v>1.7995201279658757E-2</v>
          </cell>
          <cell r="K43" t="str">
            <v>Prog.Acum.</v>
          </cell>
        </row>
        <row r="44">
          <cell r="C44" t="str">
            <v>OCIV</v>
          </cell>
          <cell r="J44">
            <v>0</v>
          </cell>
          <cell r="K44" t="str">
            <v>Ejec. Acum.</v>
          </cell>
        </row>
        <row r="45">
          <cell r="B45">
            <v>6150</v>
          </cell>
          <cell r="C45" t="str">
            <v>OCIV</v>
          </cell>
          <cell r="D45" t="str">
            <v>ARE</v>
          </cell>
          <cell r="E45" t="str">
            <v>CONCRETO 3000 PSI-BANCO DE DUCTOS</v>
          </cell>
          <cell r="F45">
            <v>8</v>
          </cell>
          <cell r="G45">
            <v>37397</v>
          </cell>
          <cell r="H45">
            <v>37407</v>
          </cell>
          <cell r="I45">
            <v>720</v>
          </cell>
          <cell r="J45">
            <v>4.7987203412423352E-2</v>
          </cell>
          <cell r="K45" t="str">
            <v>Prog.Acum.</v>
          </cell>
        </row>
        <row r="46">
          <cell r="C46" t="str">
            <v>OCIV</v>
          </cell>
          <cell r="J46">
            <v>0</v>
          </cell>
          <cell r="K46" t="str">
            <v>Ejec. Acum.</v>
          </cell>
        </row>
        <row r="47">
          <cell r="B47">
            <v>6200</v>
          </cell>
          <cell r="C47" t="str">
            <v>OCIV</v>
          </cell>
          <cell r="D47" t="str">
            <v>ARE</v>
          </cell>
          <cell r="E47" t="str">
            <v>CONCRETO 1500 PSI DE LIMPIEZA BANCO DUCTOS.</v>
          </cell>
          <cell r="F47">
            <v>2</v>
          </cell>
          <cell r="G47">
            <v>37385</v>
          </cell>
          <cell r="H47">
            <v>37386</v>
          </cell>
          <cell r="I47">
            <v>216</v>
          </cell>
          <cell r="J47">
            <v>1.4396161023727006E-2</v>
          </cell>
          <cell r="K47" t="str">
            <v>Prog.Acum.</v>
          </cell>
        </row>
        <row r="48">
          <cell r="C48" t="str">
            <v>OCIV</v>
          </cell>
          <cell r="J48">
            <v>0</v>
          </cell>
          <cell r="K48" t="str">
            <v>Ejec. Acum.</v>
          </cell>
        </row>
        <row r="49">
          <cell r="B49">
            <v>6210</v>
          </cell>
          <cell r="C49" t="str">
            <v>OCIV</v>
          </cell>
          <cell r="D49" t="str">
            <v>ARE</v>
          </cell>
          <cell r="E49" t="str">
            <v>CONCRETO 1500 PSI DE LIMPIEZA MARCO H</v>
          </cell>
          <cell r="F49">
            <v>3</v>
          </cell>
          <cell r="G49">
            <v>37384</v>
          </cell>
          <cell r="H49">
            <v>37386</v>
          </cell>
          <cell r="I49">
            <v>324</v>
          </cell>
          <cell r="J49">
            <v>2.159424153559051E-2</v>
          </cell>
          <cell r="K49" t="str">
            <v>Prog.Acum.</v>
          </cell>
        </row>
        <row r="50">
          <cell r="C50" t="str">
            <v>OCIV</v>
          </cell>
          <cell r="J50">
            <v>0</v>
          </cell>
          <cell r="K50" t="str">
            <v>Ejec. Acum.</v>
          </cell>
        </row>
        <row r="51">
          <cell r="B51">
            <v>6300</v>
          </cell>
          <cell r="C51" t="str">
            <v>OCIV</v>
          </cell>
          <cell r="D51" t="str">
            <v>ARE</v>
          </cell>
          <cell r="E51" t="str">
            <v>ACERO DE REFUERZO</v>
          </cell>
          <cell r="F51">
            <v>3</v>
          </cell>
          <cell r="G51">
            <v>37381</v>
          </cell>
          <cell r="H51">
            <v>37383</v>
          </cell>
          <cell r="I51">
            <v>162</v>
          </cell>
          <cell r="J51">
            <v>1.0797120767795255E-2</v>
          </cell>
          <cell r="K51" t="str">
            <v>Prog.Acum.</v>
          </cell>
        </row>
        <row r="52">
          <cell r="C52" t="str">
            <v>OCIV</v>
          </cell>
          <cell r="J52">
            <v>0</v>
          </cell>
          <cell r="K52" t="str">
            <v>Ejec. Acum.</v>
          </cell>
        </row>
        <row r="53">
          <cell r="B53">
            <v>6400</v>
          </cell>
          <cell r="C53" t="str">
            <v>OCIV</v>
          </cell>
          <cell r="D53" t="str">
            <v>CAAS</v>
          </cell>
          <cell r="E53" t="str">
            <v>REPARACION DE LA CAPA ASFALTICA</v>
          </cell>
          <cell r="F53">
            <v>4</v>
          </cell>
          <cell r="G53">
            <v>37414</v>
          </cell>
          <cell r="H53">
            <v>37417</v>
          </cell>
          <cell r="I53">
            <v>360</v>
          </cell>
          <cell r="J53">
            <v>2.3993601706211676E-2</v>
          </cell>
          <cell r="K53" t="str">
            <v>Prog.Acum.</v>
          </cell>
        </row>
        <row r="54">
          <cell r="C54" t="str">
            <v>OCIV</v>
          </cell>
          <cell r="J54">
            <v>0</v>
          </cell>
          <cell r="K54" t="str">
            <v>Ejec. Acum.</v>
          </cell>
        </row>
        <row r="55">
          <cell r="B55">
            <v>5800</v>
          </cell>
          <cell r="C55" t="str">
            <v>OCIV</v>
          </cell>
          <cell r="D55" t="str">
            <v>EXR</v>
          </cell>
          <cell r="E55" t="str">
            <v>EXCAVACIONES A MANO BANCO DUCTOS</v>
          </cell>
          <cell r="F55">
            <v>2</v>
          </cell>
          <cell r="G55">
            <v>37384</v>
          </cell>
          <cell r="H55">
            <v>37385</v>
          </cell>
          <cell r="I55">
            <v>360</v>
          </cell>
          <cell r="J55">
            <v>2.3993601706211676E-2</v>
          </cell>
          <cell r="K55" t="str">
            <v>Prog.Acum.</v>
          </cell>
        </row>
        <row r="56">
          <cell r="C56" t="str">
            <v>OCIV</v>
          </cell>
          <cell r="J56">
            <v>0</v>
          </cell>
          <cell r="K56" t="str">
            <v>Ejec. Acum.</v>
          </cell>
        </row>
        <row r="57">
          <cell r="B57">
            <v>5810</v>
          </cell>
          <cell r="C57" t="str">
            <v>OCIV</v>
          </cell>
          <cell r="D57" t="str">
            <v>EXR</v>
          </cell>
          <cell r="E57" t="str">
            <v>EXCAVACIONES A MANO MARCOS H</v>
          </cell>
          <cell r="F57">
            <v>1</v>
          </cell>
          <cell r="G57">
            <v>37384</v>
          </cell>
          <cell r="H57">
            <v>37384</v>
          </cell>
          <cell r="I57">
            <v>90</v>
          </cell>
          <cell r="J57">
            <v>5.9984004265529189E-3</v>
          </cell>
          <cell r="K57" t="str">
            <v>Prog.Acum.</v>
          </cell>
        </row>
        <row r="58">
          <cell r="C58" t="str">
            <v>OCIV</v>
          </cell>
          <cell r="J58">
            <v>0</v>
          </cell>
          <cell r="K58" t="str">
            <v>Ejec. Acum.</v>
          </cell>
        </row>
        <row r="59">
          <cell r="B59">
            <v>5900</v>
          </cell>
          <cell r="C59" t="str">
            <v>OCIV</v>
          </cell>
          <cell r="D59" t="str">
            <v>EXR</v>
          </cell>
          <cell r="E59" t="str">
            <v>RELLENOS COMPACTADOS TIPO A</v>
          </cell>
          <cell r="F59">
            <v>4</v>
          </cell>
          <cell r="G59">
            <v>37408</v>
          </cell>
          <cell r="H59">
            <v>37411</v>
          </cell>
          <cell r="I59">
            <v>216</v>
          </cell>
          <cell r="J59">
            <v>1.4396161023727006E-2</v>
          </cell>
          <cell r="K59" t="str">
            <v>Prog.Acum.</v>
          </cell>
        </row>
        <row r="60">
          <cell r="C60" t="str">
            <v>OCIV</v>
          </cell>
          <cell r="J60">
            <v>0</v>
          </cell>
          <cell r="K60" t="str">
            <v>Ejec. Acum.</v>
          </cell>
        </row>
        <row r="61">
          <cell r="B61">
            <v>6000</v>
          </cell>
          <cell r="C61" t="str">
            <v>OCIV</v>
          </cell>
          <cell r="D61" t="str">
            <v>EXR</v>
          </cell>
          <cell r="E61" t="str">
            <v>RELLENOS COMPACTADOS TIIPO B</v>
          </cell>
          <cell r="F61">
            <v>6</v>
          </cell>
          <cell r="G61">
            <v>37408</v>
          </cell>
          <cell r="H61">
            <v>37413</v>
          </cell>
          <cell r="I61">
            <v>540</v>
          </cell>
          <cell r="J61">
            <v>3.5990402559317514E-2</v>
          </cell>
          <cell r="K61" t="str">
            <v>Prog.Acum.</v>
          </cell>
        </row>
        <row r="62">
          <cell r="C62" t="str">
            <v>OCIV</v>
          </cell>
          <cell r="J62">
            <v>0</v>
          </cell>
          <cell r="K62" t="str">
            <v>Ejec. Acum.</v>
          </cell>
        </row>
        <row r="63">
          <cell r="E63" t="str">
            <v>OBRAS MECANICAS</v>
          </cell>
          <cell r="I63">
            <v>999</v>
          </cell>
          <cell r="J63">
            <v>6.6582244734737409E-2</v>
          </cell>
          <cell r="K63" t="str">
            <v>Prog.Acum.</v>
          </cell>
        </row>
        <row r="64">
          <cell r="J64">
            <v>0</v>
          </cell>
          <cell r="K64" t="str">
            <v>Ejec. Acum.</v>
          </cell>
        </row>
        <row r="65">
          <cell r="B65">
            <v>1700</v>
          </cell>
          <cell r="C65" t="str">
            <v>OMEC</v>
          </cell>
          <cell r="D65" t="str">
            <v>BOQ</v>
          </cell>
          <cell r="E65" t="str">
            <v>BOQUILLA DE 14</v>
          </cell>
          <cell r="F65">
            <v>2</v>
          </cell>
          <cell r="G65">
            <v>37386</v>
          </cell>
          <cell r="H65">
            <v>37387</v>
          </cell>
          <cell r="I65">
            <v>108</v>
          </cell>
          <cell r="J65">
            <v>7.1980805118635029E-3</v>
          </cell>
          <cell r="K65" t="str">
            <v>Prog.Acum.</v>
          </cell>
        </row>
        <row r="66">
          <cell r="C66" t="str">
            <v>OMEC</v>
          </cell>
          <cell r="J66">
            <v>0</v>
          </cell>
          <cell r="K66" t="str">
            <v>Ejec. Acum.</v>
          </cell>
        </row>
        <row r="67">
          <cell r="B67">
            <v>1800</v>
          </cell>
          <cell r="C67" t="str">
            <v>OMEC</v>
          </cell>
          <cell r="D67" t="str">
            <v>BOQ</v>
          </cell>
          <cell r="E67" t="str">
            <v>BOQUILLA DE 6</v>
          </cell>
          <cell r="F67">
            <v>1</v>
          </cell>
          <cell r="G67">
            <v>37386</v>
          </cell>
          <cell r="H67">
            <v>37386</v>
          </cell>
          <cell r="I67">
            <v>54</v>
          </cell>
          <cell r="J67">
            <v>3.5990402559317515E-3</v>
          </cell>
          <cell r="K67" t="str">
            <v>Prog.Acum.</v>
          </cell>
        </row>
        <row r="68">
          <cell r="C68" t="str">
            <v>OMEC</v>
          </cell>
          <cell r="J68">
            <v>0</v>
          </cell>
          <cell r="K68" t="str">
            <v>Ejec. Acum.</v>
          </cell>
        </row>
        <row r="69">
          <cell r="B69">
            <v>1900</v>
          </cell>
          <cell r="C69" t="str">
            <v>OMEC</v>
          </cell>
          <cell r="D69" t="str">
            <v>BOQ</v>
          </cell>
          <cell r="E69" t="str">
            <v>BOQUILLA DE 2</v>
          </cell>
          <cell r="F69">
            <v>1</v>
          </cell>
          <cell r="G69">
            <v>37388</v>
          </cell>
          <cell r="H69">
            <v>37388</v>
          </cell>
          <cell r="I69">
            <v>54</v>
          </cell>
          <cell r="J69">
            <v>3.5990402559317515E-3</v>
          </cell>
          <cell r="K69" t="str">
            <v>Prog.Acum.</v>
          </cell>
        </row>
        <row r="70">
          <cell r="C70" t="str">
            <v>OMEC</v>
          </cell>
          <cell r="J70">
            <v>0</v>
          </cell>
          <cell r="K70" t="str">
            <v>Ejec. Acum.</v>
          </cell>
        </row>
        <row r="71">
          <cell r="B71">
            <v>2000</v>
          </cell>
          <cell r="C71" t="str">
            <v>OMEC</v>
          </cell>
          <cell r="D71" t="str">
            <v>BOQ</v>
          </cell>
          <cell r="E71" t="str">
            <v>BOQUILLA DE 1</v>
          </cell>
          <cell r="F71">
            <v>1</v>
          </cell>
          <cell r="G71">
            <v>37388</v>
          </cell>
          <cell r="H71">
            <v>37388</v>
          </cell>
          <cell r="I71">
            <v>54</v>
          </cell>
          <cell r="J71">
            <v>3.5990402559317515E-3</v>
          </cell>
          <cell r="K71" t="str">
            <v>Prog.Acum.</v>
          </cell>
        </row>
        <row r="72">
          <cell r="C72" t="str">
            <v>OMEC</v>
          </cell>
          <cell r="J72">
            <v>0</v>
          </cell>
          <cell r="K72" t="str">
            <v>Ejec. Acum.</v>
          </cell>
        </row>
        <row r="73">
          <cell r="B73">
            <v>2100</v>
          </cell>
          <cell r="C73" t="str">
            <v>OMEC</v>
          </cell>
          <cell r="D73" t="str">
            <v>MH</v>
          </cell>
          <cell r="E73" t="str">
            <v>INSTALACION DE MARCO H</v>
          </cell>
          <cell r="F73">
            <v>3</v>
          </cell>
          <cell r="G73">
            <v>37385</v>
          </cell>
          <cell r="H73">
            <v>37387</v>
          </cell>
          <cell r="I73">
            <v>108</v>
          </cell>
          <cell r="J73">
            <v>7.1980805118635029E-3</v>
          </cell>
          <cell r="K73" t="str">
            <v>Prog.Acum.</v>
          </cell>
        </row>
        <row r="74">
          <cell r="C74" t="str">
            <v>OMEC</v>
          </cell>
          <cell r="J74">
            <v>0</v>
          </cell>
          <cell r="K74" t="str">
            <v>Ejec. Acum.</v>
          </cell>
        </row>
        <row r="75">
          <cell r="B75">
            <v>1400</v>
          </cell>
          <cell r="C75" t="str">
            <v>OMEC</v>
          </cell>
          <cell r="D75" t="str">
            <v>TK</v>
          </cell>
          <cell r="E75" t="str">
            <v>LIMPIEZA DEL TANQUE ( SAND-BLASTING)</v>
          </cell>
          <cell r="F75">
            <v>2</v>
          </cell>
          <cell r="G75">
            <v>37384</v>
          </cell>
          <cell r="H75">
            <v>37385</v>
          </cell>
          <cell r="I75">
            <v>198</v>
          </cell>
          <cell r="J75">
            <v>1.3196480938416423E-2</v>
          </cell>
          <cell r="K75" t="str">
            <v>Prog.Acum.</v>
          </cell>
        </row>
        <row r="76">
          <cell r="C76" t="str">
            <v>OMEC</v>
          </cell>
          <cell r="J76">
            <v>0</v>
          </cell>
          <cell r="K76" t="str">
            <v>Ejec. Acum.</v>
          </cell>
        </row>
        <row r="77">
          <cell r="B77">
            <v>1500</v>
          </cell>
          <cell r="C77" t="str">
            <v>OMEC</v>
          </cell>
          <cell r="D77" t="str">
            <v>TK</v>
          </cell>
          <cell r="E77" t="str">
            <v>PINTURA INTERNA Y  ANTICORROSIVA EXTERNA DEL TAN</v>
          </cell>
          <cell r="F77">
            <v>3</v>
          </cell>
          <cell r="G77">
            <v>37406</v>
          </cell>
          <cell r="H77">
            <v>37408</v>
          </cell>
          <cell r="I77">
            <v>351</v>
          </cell>
          <cell r="J77">
            <v>2.3393761663556386E-2</v>
          </cell>
          <cell r="K77" t="str">
            <v>Prog.Acum.</v>
          </cell>
        </row>
        <row r="78">
          <cell r="C78" t="str">
            <v>OMEC</v>
          </cell>
          <cell r="J78">
            <v>0</v>
          </cell>
          <cell r="K78" t="str">
            <v>Ejec. Acum.</v>
          </cell>
        </row>
        <row r="79">
          <cell r="B79">
            <v>1600</v>
          </cell>
          <cell r="C79" t="str">
            <v>OMEC</v>
          </cell>
          <cell r="D79" t="str">
            <v>TK</v>
          </cell>
          <cell r="E79" t="str">
            <v>REPARACION GENERAL DEL TECHO</v>
          </cell>
          <cell r="F79">
            <v>2</v>
          </cell>
          <cell r="G79">
            <v>37386</v>
          </cell>
          <cell r="H79">
            <v>37387</v>
          </cell>
          <cell r="I79">
            <v>72</v>
          </cell>
          <cell r="J79">
            <v>4.798720341242335E-3</v>
          </cell>
          <cell r="K79" t="str">
            <v>Prog.Acum.</v>
          </cell>
        </row>
        <row r="80">
          <cell r="C80" t="str">
            <v>OMEC</v>
          </cell>
          <cell r="J80">
            <v>0</v>
          </cell>
          <cell r="K80" t="str">
            <v>Ejec. Acum.</v>
          </cell>
        </row>
        <row r="81">
          <cell r="B81">
            <v>6900</v>
          </cell>
          <cell r="C81" t="str">
            <v>PCAT</v>
          </cell>
          <cell r="E81" t="str">
            <v>Protección Catódica</v>
          </cell>
          <cell r="F81">
            <v>3</v>
          </cell>
          <cell r="G81">
            <v>37397</v>
          </cell>
          <cell r="H81">
            <v>37399</v>
          </cell>
          <cell r="I81">
            <v>135</v>
          </cell>
          <cell r="J81">
            <v>8.9976006398293784E-3</v>
          </cell>
          <cell r="K81" t="str">
            <v>Prog.Acum.</v>
          </cell>
        </row>
        <row r="82">
          <cell r="C82" t="str">
            <v>PCAT</v>
          </cell>
          <cell r="J82">
            <v>0</v>
          </cell>
          <cell r="K82" t="str">
            <v>Ejec. Acum.</v>
          </cell>
        </row>
        <row r="83">
          <cell r="E83" t="str">
            <v>OBRAS DE TUBERIA</v>
          </cell>
          <cell r="I83">
            <v>7857</v>
          </cell>
          <cell r="J83">
            <v>0.52366035723806981</v>
          </cell>
          <cell r="K83" t="str">
            <v>Prog.Acum.</v>
          </cell>
        </row>
        <row r="84">
          <cell r="J84">
            <v>0</v>
          </cell>
          <cell r="K84" t="str">
            <v>Ejec. Acum.</v>
          </cell>
        </row>
        <row r="85">
          <cell r="B85">
            <v>2400</v>
          </cell>
          <cell r="C85" t="str">
            <v>OTUB</v>
          </cell>
          <cell r="D85" t="str">
            <v>DES</v>
          </cell>
          <cell r="E85" t="str">
            <v>DESMANTELAMIENTO DE TUBERÍA</v>
          </cell>
          <cell r="F85">
            <v>2</v>
          </cell>
          <cell r="G85">
            <v>37409</v>
          </cell>
          <cell r="H85">
            <v>37410</v>
          </cell>
          <cell r="I85">
            <v>108</v>
          </cell>
          <cell r="J85">
            <v>7.1980805118635029E-3</v>
          </cell>
          <cell r="K85" t="str">
            <v>Prog.Acum.</v>
          </cell>
        </row>
        <row r="86">
          <cell r="C86" t="str">
            <v>OTUB</v>
          </cell>
          <cell r="J86">
            <v>0</v>
          </cell>
          <cell r="K86" t="str">
            <v>Ejec. Acum.</v>
          </cell>
        </row>
        <row r="87">
          <cell r="B87">
            <v>2500</v>
          </cell>
          <cell r="C87" t="str">
            <v>OTUB</v>
          </cell>
          <cell r="D87" t="str">
            <v>DES</v>
          </cell>
          <cell r="E87" t="str">
            <v>DESMANTELAMIENTO DE VÁLVULAS</v>
          </cell>
          <cell r="F87">
            <v>2</v>
          </cell>
          <cell r="G87">
            <v>37409</v>
          </cell>
          <cell r="H87">
            <v>37410</v>
          </cell>
          <cell r="I87">
            <v>108</v>
          </cell>
          <cell r="J87">
            <v>7.1980805118635029E-3</v>
          </cell>
          <cell r="K87" t="str">
            <v>Prog.Acum.</v>
          </cell>
        </row>
        <row r="88">
          <cell r="C88" t="str">
            <v>OTUB</v>
          </cell>
          <cell r="J88">
            <v>0</v>
          </cell>
          <cell r="K88" t="str">
            <v>Ejec. Acum.</v>
          </cell>
        </row>
        <row r="89">
          <cell r="B89">
            <v>2600</v>
          </cell>
          <cell r="C89" t="str">
            <v>OTUB</v>
          </cell>
          <cell r="D89" t="str">
            <v>DES</v>
          </cell>
          <cell r="E89" t="str">
            <v>DESMANTELAMIENTO DE ACCESORIOS</v>
          </cell>
          <cell r="F89">
            <v>3</v>
          </cell>
          <cell r="G89">
            <v>37409</v>
          </cell>
          <cell r="H89">
            <v>37411</v>
          </cell>
          <cell r="I89">
            <v>162</v>
          </cell>
          <cell r="J89">
            <v>1.0797120767795255E-2</v>
          </cell>
          <cell r="K89" t="str">
            <v>Prog.Acum.</v>
          </cell>
        </row>
        <row r="90">
          <cell r="C90" t="str">
            <v>OTUB</v>
          </cell>
          <cell r="J90">
            <v>0</v>
          </cell>
          <cell r="K90" t="str">
            <v>Ejec. Acum.</v>
          </cell>
        </row>
        <row r="91">
          <cell r="B91">
            <v>2700</v>
          </cell>
          <cell r="C91" t="str">
            <v>OTUB</v>
          </cell>
          <cell r="D91" t="str">
            <v>LAT</v>
          </cell>
          <cell r="E91" t="str">
            <v>LAVADO Y DESGASIFICACION DE TUBERÍA</v>
          </cell>
          <cell r="F91">
            <v>3</v>
          </cell>
          <cell r="G91">
            <v>37384</v>
          </cell>
          <cell r="H91">
            <v>37386</v>
          </cell>
          <cell r="I91">
            <v>216</v>
          </cell>
          <cell r="J91">
            <v>1.4396161023727006E-2</v>
          </cell>
          <cell r="K91" t="str">
            <v>Prog.Acum.</v>
          </cell>
        </row>
        <row r="92">
          <cell r="C92" t="str">
            <v>OTUB</v>
          </cell>
          <cell r="J92">
            <v>0</v>
          </cell>
          <cell r="K92" t="str">
            <v>Ejec. Acum.</v>
          </cell>
        </row>
        <row r="93">
          <cell r="B93">
            <v>4000</v>
          </cell>
          <cell r="C93" t="str">
            <v>OTUB</v>
          </cell>
          <cell r="D93" t="str">
            <v>TIEN</v>
          </cell>
          <cell r="E93" t="str">
            <v>TIE-INS  No 1</v>
          </cell>
          <cell r="F93">
            <v>2</v>
          </cell>
          <cell r="G93">
            <v>37402</v>
          </cell>
          <cell r="H93">
            <v>37403</v>
          </cell>
          <cell r="I93">
            <v>72</v>
          </cell>
          <cell r="J93">
            <v>4.798720341242335E-3</v>
          </cell>
          <cell r="K93" t="str">
            <v>Prog.Acum.</v>
          </cell>
        </row>
        <row r="94">
          <cell r="C94" t="str">
            <v>OTUB</v>
          </cell>
          <cell r="J94">
            <v>0</v>
          </cell>
          <cell r="K94" t="str">
            <v>Ejec. Acum.</v>
          </cell>
        </row>
        <row r="95">
          <cell r="B95">
            <v>4005</v>
          </cell>
          <cell r="C95" t="str">
            <v>OTUB</v>
          </cell>
          <cell r="D95" t="str">
            <v>TIEN</v>
          </cell>
          <cell r="E95" t="str">
            <v>TIE-INS  No 2</v>
          </cell>
          <cell r="F95">
            <v>1</v>
          </cell>
          <cell r="G95">
            <v>37411</v>
          </cell>
          <cell r="H95">
            <v>37411</v>
          </cell>
          <cell r="I95">
            <v>36</v>
          </cell>
          <cell r="J95">
            <v>2.3993601706211675E-3</v>
          </cell>
          <cell r="K95" t="str">
            <v>Prog.Acum.</v>
          </cell>
        </row>
        <row r="96">
          <cell r="C96" t="str">
            <v>OTUB</v>
          </cell>
          <cell r="J96">
            <v>0</v>
          </cell>
          <cell r="K96" t="str">
            <v>Ejec. Acum.</v>
          </cell>
        </row>
        <row r="97">
          <cell r="B97">
            <v>4010</v>
          </cell>
          <cell r="C97" t="str">
            <v>OTUB</v>
          </cell>
          <cell r="D97" t="str">
            <v>TIEN</v>
          </cell>
          <cell r="E97" t="str">
            <v>TIE-INS  No 3</v>
          </cell>
          <cell r="F97">
            <v>2</v>
          </cell>
          <cell r="G97">
            <v>37412</v>
          </cell>
          <cell r="H97">
            <v>37413</v>
          </cell>
          <cell r="I97">
            <v>72</v>
          </cell>
          <cell r="J97">
            <v>4.798720341242335E-3</v>
          </cell>
          <cell r="K97" t="str">
            <v>Prog.Acum.</v>
          </cell>
        </row>
        <row r="98">
          <cell r="C98" t="str">
            <v>OTUB</v>
          </cell>
          <cell r="J98">
            <v>0</v>
          </cell>
          <cell r="K98" t="str">
            <v>Ejec. Acum.</v>
          </cell>
        </row>
        <row r="99">
          <cell r="B99">
            <v>4015</v>
          </cell>
          <cell r="C99" t="str">
            <v>OTUB</v>
          </cell>
          <cell r="D99" t="str">
            <v>TIEN</v>
          </cell>
          <cell r="E99" t="str">
            <v>TIE-INS  No 4</v>
          </cell>
          <cell r="F99">
            <v>2</v>
          </cell>
          <cell r="G99">
            <v>37414</v>
          </cell>
          <cell r="H99">
            <v>37417</v>
          </cell>
          <cell r="I99">
            <v>72</v>
          </cell>
          <cell r="J99">
            <v>4.798720341242335E-3</v>
          </cell>
          <cell r="K99" t="str">
            <v>Prog.Acum.</v>
          </cell>
        </row>
        <row r="100">
          <cell r="C100" t="str">
            <v>OTUB</v>
          </cell>
          <cell r="J100">
            <v>0</v>
          </cell>
          <cell r="K100" t="str">
            <v>Ejec. Acum.</v>
          </cell>
        </row>
        <row r="101">
          <cell r="B101">
            <v>4020</v>
          </cell>
          <cell r="C101" t="str">
            <v>OTUB</v>
          </cell>
          <cell r="D101" t="str">
            <v>TIEN</v>
          </cell>
          <cell r="E101" t="str">
            <v>TIE-INS  No 5</v>
          </cell>
          <cell r="F101">
            <v>2</v>
          </cell>
          <cell r="G101">
            <v>37418</v>
          </cell>
          <cell r="H101">
            <v>37419</v>
          </cell>
          <cell r="I101">
            <v>144</v>
          </cell>
          <cell r="J101">
            <v>9.59744068248467E-3</v>
          </cell>
          <cell r="K101" t="str">
            <v>Prog.Acum.</v>
          </cell>
        </row>
        <row r="102">
          <cell r="C102" t="str">
            <v>OTUB</v>
          </cell>
          <cell r="J102">
            <v>0</v>
          </cell>
          <cell r="K102" t="str">
            <v>Ejec. Acum.</v>
          </cell>
        </row>
        <row r="103">
          <cell r="B103">
            <v>4025</v>
          </cell>
          <cell r="C103" t="str">
            <v>OTUB</v>
          </cell>
          <cell r="D103" t="str">
            <v>TIEN</v>
          </cell>
          <cell r="E103" t="str">
            <v>TIE-INS  No 6</v>
          </cell>
          <cell r="F103">
            <v>1</v>
          </cell>
          <cell r="G103">
            <v>37431</v>
          </cell>
          <cell r="H103">
            <v>37431</v>
          </cell>
          <cell r="I103">
            <v>135</v>
          </cell>
          <cell r="J103">
            <v>8.9976006398293784E-3</v>
          </cell>
          <cell r="K103" t="str">
            <v>Prog.Acum.</v>
          </cell>
        </row>
        <row r="104">
          <cell r="C104" t="str">
            <v>OTUB</v>
          </cell>
          <cell r="J104">
            <v>0</v>
          </cell>
          <cell r="K104" t="str">
            <v>Ejec. Acum.</v>
          </cell>
        </row>
        <row r="105">
          <cell r="B105">
            <v>4030</v>
          </cell>
          <cell r="C105" t="str">
            <v>OTUB</v>
          </cell>
          <cell r="D105" t="str">
            <v>TIEN</v>
          </cell>
          <cell r="E105" t="str">
            <v>TIE-INS  No 7</v>
          </cell>
          <cell r="F105">
            <v>1</v>
          </cell>
          <cell r="G105">
            <v>37432</v>
          </cell>
          <cell r="H105">
            <v>37432</v>
          </cell>
          <cell r="I105">
            <v>135</v>
          </cell>
          <cell r="J105">
            <v>8.9976006398293784E-3</v>
          </cell>
          <cell r="K105" t="str">
            <v>Prog.Acum.</v>
          </cell>
        </row>
        <row r="106">
          <cell r="C106" t="str">
            <v>OTUB</v>
          </cell>
          <cell r="J106">
            <v>0</v>
          </cell>
          <cell r="K106" t="str">
            <v>Ejec. Acum.</v>
          </cell>
        </row>
        <row r="107">
          <cell r="B107">
            <v>4035</v>
          </cell>
          <cell r="C107" t="str">
            <v>OTUB</v>
          </cell>
          <cell r="D107" t="str">
            <v>TIEN</v>
          </cell>
          <cell r="E107" t="str">
            <v>TIE-INS  No 8</v>
          </cell>
          <cell r="F107">
            <v>1</v>
          </cell>
          <cell r="G107">
            <v>37434</v>
          </cell>
          <cell r="H107">
            <v>37434</v>
          </cell>
          <cell r="I107">
            <v>135</v>
          </cell>
          <cell r="J107">
            <v>8.9976006398293784E-3</v>
          </cell>
          <cell r="K107" t="str">
            <v>Prog.Acum.</v>
          </cell>
        </row>
        <row r="108">
          <cell r="C108" t="str">
            <v>OTUB</v>
          </cell>
          <cell r="J108">
            <v>0</v>
          </cell>
          <cell r="K108" t="str">
            <v>Ejec. Acum.</v>
          </cell>
        </row>
        <row r="109">
          <cell r="B109">
            <v>4040</v>
          </cell>
          <cell r="C109" t="str">
            <v>OTUB</v>
          </cell>
          <cell r="D109" t="str">
            <v>TIEN</v>
          </cell>
          <cell r="E109" t="str">
            <v>TIE-INS  No 9</v>
          </cell>
          <cell r="F109">
            <v>1</v>
          </cell>
          <cell r="G109">
            <v>37435</v>
          </cell>
          <cell r="H109">
            <v>37435</v>
          </cell>
          <cell r="I109">
            <v>135</v>
          </cell>
          <cell r="J109">
            <v>8.9976006398293784E-3</v>
          </cell>
          <cell r="K109" t="str">
            <v>Prog.Acum.</v>
          </cell>
        </row>
        <row r="110">
          <cell r="C110" t="str">
            <v>OTUB</v>
          </cell>
          <cell r="J110">
            <v>0</v>
          </cell>
          <cell r="K110" t="str">
            <v>Ejec. Acum.</v>
          </cell>
        </row>
        <row r="111">
          <cell r="B111">
            <v>4045</v>
          </cell>
          <cell r="C111" t="str">
            <v>OTUB</v>
          </cell>
          <cell r="D111" t="str">
            <v>TIEN</v>
          </cell>
          <cell r="E111" t="str">
            <v>TIE-INS  No 10</v>
          </cell>
          <cell r="F111">
            <v>1</v>
          </cell>
          <cell r="G111">
            <v>37438</v>
          </cell>
          <cell r="H111">
            <v>37438</v>
          </cell>
          <cell r="I111">
            <v>36</v>
          </cell>
          <cell r="J111">
            <v>2.3993601706211675E-3</v>
          </cell>
          <cell r="K111" t="str">
            <v>Prog.Acum.</v>
          </cell>
        </row>
        <row r="112">
          <cell r="C112" t="str">
            <v>OTUB</v>
          </cell>
          <cell r="J112">
            <v>0</v>
          </cell>
          <cell r="K112" t="str">
            <v>Ejec. Acum.</v>
          </cell>
        </row>
        <row r="113">
          <cell r="B113">
            <v>4050</v>
          </cell>
          <cell r="C113" t="str">
            <v>OTUB</v>
          </cell>
          <cell r="D113" t="str">
            <v>TIEN</v>
          </cell>
          <cell r="E113" t="str">
            <v>TIE-INS  No 11</v>
          </cell>
          <cell r="F113">
            <v>2</v>
          </cell>
          <cell r="G113">
            <v>37439</v>
          </cell>
          <cell r="H113">
            <v>37440</v>
          </cell>
          <cell r="I113">
            <v>270</v>
          </cell>
          <cell r="J113">
            <v>1.7995201279658757E-2</v>
          </cell>
          <cell r="K113" t="str">
            <v>Prog.Acum.</v>
          </cell>
        </row>
        <row r="114">
          <cell r="C114" t="str">
            <v>OTUB</v>
          </cell>
          <cell r="J114">
            <v>0</v>
          </cell>
          <cell r="K114" t="str">
            <v>Ejec. Acum.</v>
          </cell>
        </row>
        <row r="115">
          <cell r="B115">
            <v>4055</v>
          </cell>
          <cell r="C115" t="str">
            <v>OTUB</v>
          </cell>
          <cell r="D115" t="str">
            <v>TIEN</v>
          </cell>
          <cell r="E115" t="str">
            <v>TIE-INS  No 12</v>
          </cell>
          <cell r="F115">
            <v>1</v>
          </cell>
          <cell r="G115">
            <v>37442</v>
          </cell>
          <cell r="H115">
            <v>37442</v>
          </cell>
          <cell r="I115">
            <v>135</v>
          </cell>
          <cell r="J115">
            <v>8.9976006398293784E-3</v>
          </cell>
          <cell r="K115" t="str">
            <v>Prog.Acum.</v>
          </cell>
        </row>
        <row r="116">
          <cell r="C116" t="str">
            <v>OTUB</v>
          </cell>
          <cell r="J116">
            <v>0</v>
          </cell>
          <cell r="K116" t="str">
            <v>Ejec. Acum.</v>
          </cell>
        </row>
        <row r="117">
          <cell r="B117">
            <v>4060</v>
          </cell>
          <cell r="C117" t="str">
            <v>OTUB</v>
          </cell>
          <cell r="D117" t="str">
            <v>TIEN</v>
          </cell>
          <cell r="E117" t="str">
            <v>TIE-INS  No 13</v>
          </cell>
          <cell r="F117">
            <v>1</v>
          </cell>
          <cell r="G117">
            <v>37445</v>
          </cell>
          <cell r="H117">
            <v>37445</v>
          </cell>
          <cell r="I117">
            <v>36</v>
          </cell>
          <cell r="J117">
            <v>2.3993601706211675E-3</v>
          </cell>
          <cell r="K117" t="str">
            <v>Prog.Acum.</v>
          </cell>
        </row>
        <row r="118">
          <cell r="C118" t="str">
            <v>OTUB</v>
          </cell>
          <cell r="J118">
            <v>0</v>
          </cell>
          <cell r="K118" t="str">
            <v>Ejec. Acum.</v>
          </cell>
        </row>
        <row r="119">
          <cell r="B119">
            <v>4070</v>
          </cell>
          <cell r="C119" t="str">
            <v>OTUB</v>
          </cell>
          <cell r="D119" t="str">
            <v>TIEN</v>
          </cell>
          <cell r="E119" t="str">
            <v>TIE-INS  No 14</v>
          </cell>
          <cell r="F119">
            <v>1</v>
          </cell>
          <cell r="G119">
            <v>37389</v>
          </cell>
          <cell r="H119">
            <v>37389</v>
          </cell>
          <cell r="I119">
            <v>36</v>
          </cell>
          <cell r="J119">
            <v>2.3993601706211675E-3</v>
          </cell>
          <cell r="K119" t="str">
            <v>Prog.Acum.</v>
          </cell>
        </row>
        <row r="120">
          <cell r="C120" t="str">
            <v>OTUB</v>
          </cell>
          <cell r="J120">
            <v>0</v>
          </cell>
          <cell r="K120" t="str">
            <v>Ejec. Acum.</v>
          </cell>
        </row>
        <row r="121">
          <cell r="B121">
            <v>4075</v>
          </cell>
          <cell r="C121" t="str">
            <v>OTUB</v>
          </cell>
          <cell r="D121" t="str">
            <v>TIEN</v>
          </cell>
          <cell r="E121" t="str">
            <v>TIE-INS  No 15</v>
          </cell>
          <cell r="F121">
            <v>1</v>
          </cell>
          <cell r="G121">
            <v>37431</v>
          </cell>
          <cell r="H121">
            <v>37431</v>
          </cell>
          <cell r="I121">
            <v>135</v>
          </cell>
          <cell r="J121">
            <v>8.9976006398293784E-3</v>
          </cell>
          <cell r="K121" t="str">
            <v>Prog.Acum.</v>
          </cell>
        </row>
        <row r="122">
          <cell r="C122" t="str">
            <v>OTUB</v>
          </cell>
          <cell r="J122">
            <v>0</v>
          </cell>
          <cell r="K122" t="str">
            <v>Ejec. Acum.</v>
          </cell>
        </row>
        <row r="123">
          <cell r="B123">
            <v>4100</v>
          </cell>
          <cell r="C123" t="str">
            <v>OTUB</v>
          </cell>
          <cell r="D123" t="str">
            <v>TIEN</v>
          </cell>
          <cell r="E123" t="str">
            <v>TIE-INS  No 16</v>
          </cell>
          <cell r="F123">
            <v>1</v>
          </cell>
          <cell r="G123">
            <v>37433</v>
          </cell>
          <cell r="H123">
            <v>37433</v>
          </cell>
          <cell r="I123">
            <v>135</v>
          </cell>
          <cell r="J123">
            <v>8.9976006398293784E-3</v>
          </cell>
          <cell r="K123" t="str">
            <v>Prog.Acum.</v>
          </cell>
        </row>
        <row r="124">
          <cell r="C124" t="str">
            <v>OTUB</v>
          </cell>
          <cell r="J124">
            <v>0</v>
          </cell>
          <cell r="K124" t="str">
            <v>Ejec. Acum.</v>
          </cell>
        </row>
        <row r="125">
          <cell r="B125">
            <v>4105</v>
          </cell>
          <cell r="C125" t="str">
            <v>OTUB</v>
          </cell>
          <cell r="D125" t="str">
            <v>TIEN</v>
          </cell>
          <cell r="E125" t="str">
            <v>TIE-INS  No 17</v>
          </cell>
          <cell r="F125">
            <v>1</v>
          </cell>
          <cell r="G125">
            <v>37399</v>
          </cell>
          <cell r="H125">
            <v>37399</v>
          </cell>
          <cell r="I125">
            <v>135</v>
          </cell>
          <cell r="J125">
            <v>8.9976006398293784E-3</v>
          </cell>
          <cell r="K125" t="str">
            <v>Prog.Acum.</v>
          </cell>
        </row>
        <row r="126">
          <cell r="C126" t="str">
            <v>OTUB</v>
          </cell>
          <cell r="J126">
            <v>0</v>
          </cell>
          <cell r="K126" t="str">
            <v>Ejec. Acum.</v>
          </cell>
        </row>
        <row r="127">
          <cell r="B127">
            <v>4110</v>
          </cell>
          <cell r="C127" t="str">
            <v>OTUB</v>
          </cell>
          <cell r="D127" t="str">
            <v>TIEN</v>
          </cell>
          <cell r="E127" t="str">
            <v>TIE-INS  No 18</v>
          </cell>
          <cell r="F127">
            <v>1</v>
          </cell>
          <cell r="G127">
            <v>37400</v>
          </cell>
          <cell r="H127">
            <v>37400</v>
          </cell>
          <cell r="I127">
            <v>135</v>
          </cell>
          <cell r="J127">
            <v>8.9976006398293784E-3</v>
          </cell>
          <cell r="K127" t="str">
            <v>Prog.Acum.</v>
          </cell>
        </row>
        <row r="128">
          <cell r="C128" t="str">
            <v>OTUB</v>
          </cell>
          <cell r="J128">
            <v>0</v>
          </cell>
          <cell r="K128" t="str">
            <v>Ejec. Acum.</v>
          </cell>
        </row>
        <row r="129">
          <cell r="B129">
            <v>4115</v>
          </cell>
          <cell r="C129" t="str">
            <v>OTUB</v>
          </cell>
          <cell r="D129" t="str">
            <v>TIEN</v>
          </cell>
          <cell r="E129" t="str">
            <v>TIE-INS  No 19</v>
          </cell>
          <cell r="F129">
            <v>1</v>
          </cell>
          <cell r="G129">
            <v>37404</v>
          </cell>
          <cell r="H129">
            <v>37404</v>
          </cell>
          <cell r="I129">
            <v>36</v>
          </cell>
          <cell r="J129">
            <v>2.3993601706211675E-3</v>
          </cell>
          <cell r="K129" t="str">
            <v>Prog.Acum.</v>
          </cell>
        </row>
        <row r="130">
          <cell r="C130" t="str">
            <v>OTUB</v>
          </cell>
          <cell r="J130">
            <v>0</v>
          </cell>
          <cell r="K130" t="str">
            <v>Ejec. Acum.</v>
          </cell>
        </row>
        <row r="131">
          <cell r="B131">
            <v>4120</v>
          </cell>
          <cell r="C131" t="str">
            <v>OTUB</v>
          </cell>
          <cell r="D131" t="str">
            <v>TIEN</v>
          </cell>
          <cell r="E131" t="str">
            <v>TIE-INS  No 20</v>
          </cell>
          <cell r="F131">
            <v>1</v>
          </cell>
          <cell r="G131">
            <v>37405</v>
          </cell>
          <cell r="H131">
            <v>37405</v>
          </cell>
          <cell r="I131">
            <v>36</v>
          </cell>
          <cell r="J131">
            <v>2.3993601706211675E-3</v>
          </cell>
          <cell r="K131" t="str">
            <v>Prog.Acum.</v>
          </cell>
        </row>
        <row r="132">
          <cell r="C132" t="str">
            <v>OTUB</v>
          </cell>
          <cell r="J132">
            <v>0</v>
          </cell>
          <cell r="K132" t="str">
            <v>Ejec. Acum.</v>
          </cell>
        </row>
        <row r="133">
          <cell r="B133">
            <v>2800</v>
          </cell>
          <cell r="C133" t="str">
            <v>OTUB</v>
          </cell>
          <cell r="D133" t="str">
            <v>TUAC</v>
          </cell>
          <cell r="E133" t="str">
            <v>INSTALACION TUBERÍA ACERO CARBÓN 14 CRU 001</v>
          </cell>
          <cell r="F133">
            <v>4</v>
          </cell>
          <cell r="G133">
            <v>37383</v>
          </cell>
          <cell r="H133">
            <v>37386</v>
          </cell>
          <cell r="I133">
            <v>396</v>
          </cell>
          <cell r="J133">
            <v>2.6392961876832845E-2</v>
          </cell>
          <cell r="K133" t="str">
            <v>Prog.Acum.</v>
          </cell>
        </row>
        <row r="134">
          <cell r="C134" t="str">
            <v>OTUB</v>
          </cell>
          <cell r="J134">
            <v>0</v>
          </cell>
          <cell r="K134" t="str">
            <v>Ejec. Acum.</v>
          </cell>
        </row>
        <row r="135">
          <cell r="B135">
            <v>2900</v>
          </cell>
          <cell r="C135" t="str">
            <v>OTUB</v>
          </cell>
          <cell r="D135" t="str">
            <v>TUAC</v>
          </cell>
          <cell r="E135" t="str">
            <v>INSTALACION TUBERÍA ACERO CARBÓN 14 CRU 002/003</v>
          </cell>
          <cell r="F135">
            <v>6</v>
          </cell>
          <cell r="G135">
            <v>37387</v>
          </cell>
          <cell r="H135">
            <v>37392</v>
          </cell>
          <cell r="I135">
            <v>594</v>
          </cell>
          <cell r="J135">
            <v>3.9589442815249266E-2</v>
          </cell>
          <cell r="K135" t="str">
            <v>Prog.Acum.</v>
          </cell>
        </row>
        <row r="136">
          <cell r="C136" t="str">
            <v>OTUB</v>
          </cell>
          <cell r="J136">
            <v>0</v>
          </cell>
          <cell r="K136" t="str">
            <v>Ejec. Acum.</v>
          </cell>
        </row>
        <row r="137">
          <cell r="B137">
            <v>3000</v>
          </cell>
          <cell r="C137" t="str">
            <v>OTUB</v>
          </cell>
          <cell r="D137" t="str">
            <v>TUAC</v>
          </cell>
          <cell r="E137" t="str">
            <v>INSTALACION TUBERÍA ACERO CARBÓN 14 CRU 012</v>
          </cell>
          <cell r="F137">
            <v>2</v>
          </cell>
          <cell r="G137">
            <v>37393</v>
          </cell>
          <cell r="H137">
            <v>37394</v>
          </cell>
          <cell r="I137">
            <v>396</v>
          </cell>
          <cell r="J137">
            <v>2.6392961876832845E-2</v>
          </cell>
          <cell r="K137" t="str">
            <v>Prog.Acum.</v>
          </cell>
        </row>
        <row r="138">
          <cell r="C138" t="str">
            <v>OTUB</v>
          </cell>
          <cell r="J138">
            <v>0</v>
          </cell>
          <cell r="K138" t="str">
            <v>Ejec. Acum.</v>
          </cell>
        </row>
        <row r="139">
          <cell r="B139">
            <v>3100</v>
          </cell>
          <cell r="C139" t="str">
            <v>OTUB</v>
          </cell>
          <cell r="D139" t="str">
            <v>TUAC</v>
          </cell>
          <cell r="E139" t="str">
            <v>INSTALACION TUBERÍA ACERO CARBÓN 14 CRU 013/014</v>
          </cell>
          <cell r="F139">
            <v>4</v>
          </cell>
          <cell r="G139">
            <v>37395</v>
          </cell>
          <cell r="H139">
            <v>37398</v>
          </cell>
          <cell r="I139">
            <v>396</v>
          </cell>
          <cell r="J139">
            <v>2.6392961876832845E-2</v>
          </cell>
          <cell r="K139" t="str">
            <v>Prog.Acum.</v>
          </cell>
        </row>
        <row r="140">
          <cell r="C140" t="str">
            <v>OTUB</v>
          </cell>
          <cell r="J140">
            <v>0</v>
          </cell>
          <cell r="K140" t="str">
            <v>Ejec. Acum.</v>
          </cell>
        </row>
        <row r="141">
          <cell r="B141">
            <v>3200</v>
          </cell>
          <cell r="C141" t="str">
            <v>OTUB</v>
          </cell>
          <cell r="D141" t="str">
            <v>TUAC</v>
          </cell>
          <cell r="E141" t="str">
            <v>INSTALACION TUBERÍA ACERO CARBÓN 6 CRU 04/05</v>
          </cell>
          <cell r="F141">
            <v>2</v>
          </cell>
          <cell r="G141">
            <v>37395</v>
          </cell>
          <cell r="H141">
            <v>37396</v>
          </cell>
          <cell r="I141">
            <v>990</v>
          </cell>
          <cell r="J141">
            <v>6.5982404692082108E-2</v>
          </cell>
          <cell r="K141" t="str">
            <v>Prog.Acum.</v>
          </cell>
        </row>
        <row r="142">
          <cell r="C142" t="str">
            <v>OTUB</v>
          </cell>
          <cell r="J142">
            <v>0</v>
          </cell>
          <cell r="K142" t="str">
            <v>Ejec. Acum.</v>
          </cell>
        </row>
        <row r="143">
          <cell r="B143">
            <v>3300</v>
          </cell>
          <cell r="C143" t="str">
            <v>OTUB</v>
          </cell>
          <cell r="D143" t="str">
            <v>TUAC</v>
          </cell>
          <cell r="E143" t="str">
            <v>INSTALACION TUBERÍA ACERO CARBÓN 6 CRU 06</v>
          </cell>
          <cell r="F143">
            <v>2</v>
          </cell>
          <cell r="G143">
            <v>37397</v>
          </cell>
          <cell r="H143">
            <v>37398</v>
          </cell>
          <cell r="I143">
            <v>198</v>
          </cell>
          <cell r="J143">
            <v>1.3196480938416423E-2</v>
          </cell>
          <cell r="K143" t="str">
            <v>Prog.Acum.</v>
          </cell>
        </row>
        <row r="144">
          <cell r="C144" t="str">
            <v>OTUB</v>
          </cell>
          <cell r="J144">
            <v>0</v>
          </cell>
          <cell r="K144" t="str">
            <v>Ejec. Acum.</v>
          </cell>
        </row>
        <row r="145">
          <cell r="B145">
            <v>3400</v>
          </cell>
          <cell r="C145" t="str">
            <v>OTUB</v>
          </cell>
          <cell r="D145" t="str">
            <v>TUAC</v>
          </cell>
          <cell r="E145" t="str">
            <v>INSTALACION TUBERÍA ACERO CARBÓN 6 CRU 07</v>
          </cell>
          <cell r="F145">
            <v>3</v>
          </cell>
          <cell r="G145">
            <v>37411</v>
          </cell>
          <cell r="H145">
            <v>37413</v>
          </cell>
          <cell r="I145">
            <v>594</v>
          </cell>
          <cell r="J145">
            <v>3.9589442815249266E-2</v>
          </cell>
          <cell r="K145" t="str">
            <v>Prog.Acum.</v>
          </cell>
        </row>
        <row r="146">
          <cell r="C146" t="str">
            <v>OTUB</v>
          </cell>
          <cell r="J146">
            <v>0</v>
          </cell>
          <cell r="K146" t="str">
            <v>Ejec. Acum.</v>
          </cell>
        </row>
        <row r="147">
          <cell r="B147">
            <v>3500</v>
          </cell>
          <cell r="C147" t="str">
            <v>OTUB</v>
          </cell>
          <cell r="D147" t="str">
            <v>TUAC</v>
          </cell>
          <cell r="E147" t="str">
            <v>INSTALACION TUBERÍA ACERO CARBÓN 6 CRU 08</v>
          </cell>
          <cell r="F147">
            <v>4</v>
          </cell>
          <cell r="G147">
            <v>37414</v>
          </cell>
          <cell r="H147">
            <v>37417</v>
          </cell>
          <cell r="I147">
            <v>396</v>
          </cell>
          <cell r="J147">
            <v>2.6392961876832845E-2</v>
          </cell>
          <cell r="K147" t="str">
            <v>Prog.Acum.</v>
          </cell>
        </row>
        <row r="148">
          <cell r="C148" t="str">
            <v>OTUB</v>
          </cell>
          <cell r="J148">
            <v>0</v>
          </cell>
          <cell r="K148" t="str">
            <v>Ejec. Acum.</v>
          </cell>
        </row>
        <row r="149">
          <cell r="B149">
            <v>3600</v>
          </cell>
          <cell r="C149" t="str">
            <v>OTUB</v>
          </cell>
          <cell r="D149" t="str">
            <v>TUAC</v>
          </cell>
          <cell r="E149" t="str">
            <v>INSTALACION TUBERÍA ACERO CARBÓN 6 CRU 09/10</v>
          </cell>
          <cell r="F149">
            <v>6</v>
          </cell>
          <cell r="G149">
            <v>37418</v>
          </cell>
          <cell r="H149">
            <v>37423</v>
          </cell>
          <cell r="I149">
            <v>594</v>
          </cell>
          <cell r="J149">
            <v>3.9589442815249266E-2</v>
          </cell>
          <cell r="K149" t="str">
            <v>Prog.Acum.</v>
          </cell>
        </row>
        <row r="150">
          <cell r="C150" t="str">
            <v>OTUB</v>
          </cell>
          <cell r="J150">
            <v>0</v>
          </cell>
          <cell r="K150" t="str">
            <v>Ejec. Acum.</v>
          </cell>
        </row>
        <row r="151">
          <cell r="B151">
            <v>3700</v>
          </cell>
          <cell r="C151" t="str">
            <v>OTUB</v>
          </cell>
          <cell r="D151" t="str">
            <v>TUAC</v>
          </cell>
          <cell r="E151" t="str">
            <v>INSTALACION TUBERÍA ACERO CARBÓN 6 CRU 11</v>
          </cell>
          <cell r="F151">
            <v>2</v>
          </cell>
          <cell r="G151">
            <v>37424</v>
          </cell>
          <cell r="H151">
            <v>37425</v>
          </cell>
          <cell r="I151">
            <v>198</v>
          </cell>
          <cell r="J151">
            <v>1.3196480938416423E-2</v>
          </cell>
          <cell r="K151" t="str">
            <v>Prog.Acum.</v>
          </cell>
        </row>
        <row r="152">
          <cell r="C152" t="str">
            <v>OTUB</v>
          </cell>
          <cell r="J152">
            <v>0</v>
          </cell>
          <cell r="K152" t="str">
            <v>Ejec. Acum.</v>
          </cell>
        </row>
        <row r="153">
          <cell r="B153">
            <v>7000</v>
          </cell>
          <cell r="C153" t="str">
            <v>OTUB</v>
          </cell>
          <cell r="D153" t="str">
            <v>TUAC</v>
          </cell>
          <cell r="E153" t="str">
            <v>MONTAJE VÁLVULA DE PRESIÓN Y VACIO</v>
          </cell>
          <cell r="F153">
            <v>1</v>
          </cell>
          <cell r="G153">
            <v>37426</v>
          </cell>
          <cell r="H153">
            <v>37426</v>
          </cell>
          <cell r="I153">
            <v>45</v>
          </cell>
          <cell r="J153">
            <v>2.9992002132764595E-3</v>
          </cell>
          <cell r="K153" t="str">
            <v>Prog.Acum.</v>
          </cell>
        </row>
        <row r="154">
          <cell r="C154" t="str">
            <v>OTUB</v>
          </cell>
          <cell r="J154">
            <v>0</v>
          </cell>
          <cell r="K154" t="str">
            <v>Ejec. Acum.</v>
          </cell>
        </row>
        <row r="155">
          <cell r="B155">
            <v>7100</v>
          </cell>
          <cell r="C155" t="str">
            <v>OTUB</v>
          </cell>
          <cell r="D155" t="str">
            <v>TUAC</v>
          </cell>
          <cell r="E155" t="str">
            <v>MONTAJE VÁLVULA DE CONTROL</v>
          </cell>
          <cell r="F155">
            <v>1</v>
          </cell>
          <cell r="G155">
            <v>37427</v>
          </cell>
          <cell r="H155">
            <v>37427</v>
          </cell>
          <cell r="I155">
            <v>45</v>
          </cell>
          <cell r="J155">
            <v>2.9992002132764595E-3</v>
          </cell>
          <cell r="K155" t="str">
            <v>Prog.Acum.</v>
          </cell>
        </row>
        <row r="156">
          <cell r="C156" t="str">
            <v>OTUB</v>
          </cell>
          <cell r="J156">
            <v>0</v>
          </cell>
          <cell r="K156" t="str">
            <v>Ejec. Acum.</v>
          </cell>
        </row>
        <row r="157">
          <cell r="B157">
            <v>7200</v>
          </cell>
          <cell r="C157" t="str">
            <v>OTUB</v>
          </cell>
          <cell r="D157" t="str">
            <v>TUAC</v>
          </cell>
          <cell r="E157" t="str">
            <v>MONTAJE  VÁLVULA DE COMPUERTA 14</v>
          </cell>
          <cell r="F157">
            <v>2</v>
          </cell>
          <cell r="G157">
            <v>37400</v>
          </cell>
          <cell r="H157">
            <v>37401</v>
          </cell>
          <cell r="I157">
            <v>90</v>
          </cell>
          <cell r="J157">
            <v>5.9984004265529189E-3</v>
          </cell>
          <cell r="K157" t="str">
            <v>Prog.Acum.</v>
          </cell>
        </row>
        <row r="158">
          <cell r="C158" t="str">
            <v>OTUB</v>
          </cell>
          <cell r="J158">
            <v>0</v>
          </cell>
          <cell r="K158" t="str">
            <v>Ejec. Acum.</v>
          </cell>
        </row>
        <row r="159">
          <cell r="B159">
            <v>7300</v>
          </cell>
          <cell r="C159" t="str">
            <v>OTUB</v>
          </cell>
          <cell r="D159" t="str">
            <v>TUAC</v>
          </cell>
          <cell r="E159" t="str">
            <v>MONTAJE VÁLVULA DE COMPUERTA 6</v>
          </cell>
          <cell r="F159">
            <v>1</v>
          </cell>
          <cell r="G159">
            <v>37402</v>
          </cell>
          <cell r="H159">
            <v>37402</v>
          </cell>
          <cell r="I159">
            <v>45</v>
          </cell>
          <cell r="J159">
            <v>2.9992002132764595E-3</v>
          </cell>
          <cell r="K159" t="str">
            <v>Prog.Acum.</v>
          </cell>
        </row>
        <row r="160">
          <cell r="C160" t="str">
            <v>OTUB</v>
          </cell>
          <cell r="J160">
            <v>0</v>
          </cell>
          <cell r="K160" t="str">
            <v>Ejec. Acum.</v>
          </cell>
        </row>
        <row r="161">
          <cell r="B161">
            <v>7400</v>
          </cell>
          <cell r="C161" t="str">
            <v>OTUB</v>
          </cell>
          <cell r="D161" t="str">
            <v>TUAC</v>
          </cell>
          <cell r="E161" t="str">
            <v>MONTAJE VÁLVULA DE BOLA 12</v>
          </cell>
          <cell r="F161">
            <v>1</v>
          </cell>
          <cell r="G161">
            <v>37426</v>
          </cell>
          <cell r="H161">
            <v>37426</v>
          </cell>
          <cell r="I161">
            <v>45</v>
          </cell>
          <cell r="J161">
            <v>2.9992002132764595E-3</v>
          </cell>
          <cell r="K161" t="str">
            <v>Prog.Acum.</v>
          </cell>
        </row>
        <row r="162">
          <cell r="C162" t="str">
            <v>OTUB</v>
          </cell>
          <cell r="J162">
            <v>0</v>
          </cell>
          <cell r="K162" t="str">
            <v>Ejec. Acum.</v>
          </cell>
        </row>
        <row r="163">
          <cell r="B163">
            <v>7500</v>
          </cell>
          <cell r="C163" t="str">
            <v>OTUB</v>
          </cell>
          <cell r="D163" t="str">
            <v>TUAC</v>
          </cell>
          <cell r="E163" t="str">
            <v>MONTAJE VÁLVULA DE BOLA 6</v>
          </cell>
          <cell r="F163">
            <v>2</v>
          </cell>
          <cell r="G163">
            <v>37427</v>
          </cell>
          <cell r="H163">
            <v>37428</v>
          </cell>
          <cell r="I163">
            <v>90</v>
          </cell>
          <cell r="J163">
            <v>5.9984004265529189E-3</v>
          </cell>
          <cell r="K163" t="str">
            <v>Prog.Acum.</v>
          </cell>
        </row>
        <row r="164">
          <cell r="C164" t="str">
            <v>OTUB</v>
          </cell>
          <cell r="J164">
            <v>0</v>
          </cell>
          <cell r="K164" t="str">
            <v>Ejec. Acum.</v>
          </cell>
        </row>
        <row r="165">
          <cell r="B165">
            <v>7600</v>
          </cell>
          <cell r="C165" t="str">
            <v>OTUB</v>
          </cell>
          <cell r="D165" t="str">
            <v>TUAC</v>
          </cell>
          <cell r="E165" t="str">
            <v>MONTAJE VÁLVULA DE GLOBO 6</v>
          </cell>
          <cell r="F165">
            <v>1</v>
          </cell>
          <cell r="G165">
            <v>37436</v>
          </cell>
          <cell r="H165">
            <v>37436</v>
          </cell>
          <cell r="I165">
            <v>45</v>
          </cell>
          <cell r="J165">
            <v>2.9992002132764595E-3</v>
          </cell>
          <cell r="K165" t="str">
            <v>Prog.Acum.</v>
          </cell>
        </row>
        <row r="166">
          <cell r="C166" t="str">
            <v>OTUB</v>
          </cell>
          <cell r="J166">
            <v>0</v>
          </cell>
          <cell r="K166" t="str">
            <v>Ejec. Acum.</v>
          </cell>
        </row>
        <row r="167">
          <cell r="B167">
            <v>7700</v>
          </cell>
          <cell r="C167" t="str">
            <v>OTUB</v>
          </cell>
          <cell r="D167" t="str">
            <v>TUAC</v>
          </cell>
          <cell r="E167" t="str">
            <v>MONTAJE VÁLVULA DE CHEQUE 6</v>
          </cell>
          <cell r="F167">
            <v>1</v>
          </cell>
          <cell r="G167">
            <v>37437</v>
          </cell>
          <cell r="H167">
            <v>37437</v>
          </cell>
          <cell r="I167">
            <v>45</v>
          </cell>
          <cell r="J167">
            <v>2.9992002132764595E-3</v>
          </cell>
          <cell r="K167" t="str">
            <v>Prog.Acum.</v>
          </cell>
        </row>
        <row r="168">
          <cell r="C168" t="str">
            <v>OTUB</v>
          </cell>
          <cell r="J168">
            <v>0</v>
          </cell>
          <cell r="K168" t="str">
            <v>Ejec. Acum.</v>
          </cell>
        </row>
        <row r="169">
          <cell r="E169" t="str">
            <v xml:space="preserve">PRUEBA HIDROSTATICA </v>
          </cell>
          <cell r="I169">
            <v>558</v>
          </cell>
          <cell r="J169">
            <v>3.71900826446281E-2</v>
          </cell>
          <cell r="K169" t="str">
            <v>Prog.Acum.</v>
          </cell>
        </row>
        <row r="170">
          <cell r="J170">
            <v>0</v>
          </cell>
          <cell r="K170" t="str">
            <v>Ejec. Acum.</v>
          </cell>
        </row>
        <row r="171">
          <cell r="B171">
            <v>2200</v>
          </cell>
          <cell r="C171" t="str">
            <v>PHID</v>
          </cell>
          <cell r="E171" t="str">
            <v>PRUEBA HIDROSTÁTICA TUBERÍA 14"</v>
          </cell>
          <cell r="F171">
            <v>5</v>
          </cell>
          <cell r="G171">
            <v>37399</v>
          </cell>
          <cell r="H171">
            <v>37403</v>
          </cell>
          <cell r="I171">
            <v>225</v>
          </cell>
          <cell r="J171">
            <v>1.4996001066382297E-2</v>
          </cell>
          <cell r="K171" t="str">
            <v>Prog.Acum.</v>
          </cell>
        </row>
        <row r="172">
          <cell r="C172" t="str">
            <v>PHID</v>
          </cell>
          <cell r="J172">
            <v>0</v>
          </cell>
          <cell r="K172" t="str">
            <v>Ejec. Acum.</v>
          </cell>
        </row>
        <row r="173">
          <cell r="B173">
            <v>2250</v>
          </cell>
          <cell r="C173" t="str">
            <v>PHID</v>
          </cell>
          <cell r="E173" t="str">
            <v>PRUEBA HIDROSTATICA OTRAS TUBERIAS</v>
          </cell>
          <cell r="F173">
            <v>5</v>
          </cell>
          <cell r="G173">
            <v>37426</v>
          </cell>
          <cell r="H173">
            <v>37432</v>
          </cell>
          <cell r="I173">
            <v>225</v>
          </cell>
          <cell r="J173">
            <v>1.4996001066382297E-2</v>
          </cell>
          <cell r="K173" t="str">
            <v>Prog.Acum.</v>
          </cell>
        </row>
        <row r="174">
          <cell r="C174" t="str">
            <v>PHID</v>
          </cell>
          <cell r="J174">
            <v>0</v>
          </cell>
          <cell r="K174" t="str">
            <v>Ejec. Acum.</v>
          </cell>
        </row>
        <row r="175">
          <cell r="B175">
            <v>2300</v>
          </cell>
          <cell r="C175" t="str">
            <v>PHID</v>
          </cell>
          <cell r="E175" t="str">
            <v>PRUEBA HIDROSTÁTICA TANQUE</v>
          </cell>
          <cell r="F175">
            <v>2</v>
          </cell>
          <cell r="G175">
            <v>37409</v>
          </cell>
          <cell r="H175">
            <v>37410</v>
          </cell>
          <cell r="I175">
            <v>108</v>
          </cell>
          <cell r="J175">
            <v>7.1980805118635029E-3</v>
          </cell>
          <cell r="K175" t="str">
            <v>Prog.Acum.</v>
          </cell>
        </row>
        <row r="176">
          <cell r="C176" t="str">
            <v>PHID</v>
          </cell>
          <cell r="J176">
            <v>0</v>
          </cell>
          <cell r="K176" t="str">
            <v>Ejec. Acum.</v>
          </cell>
        </row>
        <row r="177">
          <cell r="E177" t="str">
            <v>OBRAS DE INSTRUMENTACION</v>
          </cell>
          <cell r="I177">
            <v>216</v>
          </cell>
          <cell r="J177">
            <v>1.4396161023727006E-2</v>
          </cell>
          <cell r="K177" t="str">
            <v>Prog.Acum.</v>
          </cell>
        </row>
        <row r="178">
          <cell r="K178" t="str">
            <v>Ejec. Acum.</v>
          </cell>
        </row>
        <row r="179">
          <cell r="B179">
            <v>4200</v>
          </cell>
          <cell r="C179" t="str">
            <v>OINS</v>
          </cell>
          <cell r="E179" t="str">
            <v>MONTAJE DE MEDIDOR MÁSICO</v>
          </cell>
          <cell r="F179">
            <v>1</v>
          </cell>
          <cell r="G179">
            <v>37397</v>
          </cell>
          <cell r="H179">
            <v>37397</v>
          </cell>
          <cell r="I179">
            <v>27</v>
          </cell>
          <cell r="J179">
            <v>1.7995201279658757E-3</v>
          </cell>
          <cell r="K179" t="str">
            <v>Prog.Acum.</v>
          </cell>
        </row>
        <row r="180">
          <cell r="C180" t="str">
            <v>OINS</v>
          </cell>
          <cell r="K180" t="str">
            <v>Ejec. Acum.</v>
          </cell>
        </row>
        <row r="181">
          <cell r="B181">
            <v>4300</v>
          </cell>
          <cell r="C181" t="str">
            <v>OINS</v>
          </cell>
          <cell r="E181" t="str">
            <v>MONTAJE DE COMPUTADOR DE FLUJO</v>
          </cell>
          <cell r="F181">
            <v>0</v>
          </cell>
          <cell r="G181">
            <v>37378</v>
          </cell>
          <cell r="H181">
            <v>37377</v>
          </cell>
          <cell r="I181">
            <v>0</v>
          </cell>
          <cell r="J181">
            <v>0</v>
          </cell>
          <cell r="K181" t="str">
            <v>Prog.Acum.</v>
          </cell>
        </row>
        <row r="182">
          <cell r="C182" t="str">
            <v>OINS</v>
          </cell>
          <cell r="K182" t="str">
            <v>Ejec. Acum.</v>
          </cell>
        </row>
        <row r="183">
          <cell r="B183">
            <v>4400</v>
          </cell>
          <cell r="C183" t="str">
            <v>OINS</v>
          </cell>
          <cell r="E183" t="str">
            <v>MONTAJE DE ANALIZADOR DE BSW</v>
          </cell>
          <cell r="F183">
            <v>1</v>
          </cell>
          <cell r="G183">
            <v>37418</v>
          </cell>
          <cell r="H183">
            <v>37418</v>
          </cell>
          <cell r="I183">
            <v>27</v>
          </cell>
          <cell r="J183">
            <v>1.7995201279658757E-3</v>
          </cell>
          <cell r="K183" t="str">
            <v>Prog.Acum.</v>
          </cell>
        </row>
        <row r="184">
          <cell r="C184" t="str">
            <v>OINS</v>
          </cell>
          <cell r="K184" t="str">
            <v>Ejec. Acum.</v>
          </cell>
        </row>
        <row r="185">
          <cell r="B185">
            <v>4500</v>
          </cell>
          <cell r="C185" t="str">
            <v>OINS</v>
          </cell>
          <cell r="E185" t="str">
            <v>MONTAJE DE MANÓMETROS</v>
          </cell>
          <cell r="F185">
            <v>1</v>
          </cell>
          <cell r="G185">
            <v>37424</v>
          </cell>
          <cell r="H185">
            <v>37424</v>
          </cell>
          <cell r="I185">
            <v>54</v>
          </cell>
          <cell r="J185">
            <v>3.5990402559317515E-3</v>
          </cell>
          <cell r="K185" t="str">
            <v>Prog.Acum.</v>
          </cell>
        </row>
        <row r="186">
          <cell r="C186" t="str">
            <v>OINS</v>
          </cell>
          <cell r="K186" t="str">
            <v>Ejec. Acum.</v>
          </cell>
        </row>
        <row r="187">
          <cell r="B187">
            <v>4600</v>
          </cell>
          <cell r="C187" t="str">
            <v>OINS</v>
          </cell>
          <cell r="E187" t="str">
            <v>MONTAJE DE INTERRUPTORES Y TRANSMISORES DE NIVEL</v>
          </cell>
          <cell r="F187">
            <v>3</v>
          </cell>
          <cell r="G187">
            <v>37409</v>
          </cell>
          <cell r="H187">
            <v>37411</v>
          </cell>
          <cell r="I187">
            <v>81</v>
          </cell>
          <cell r="J187">
            <v>5.3985603838976274E-3</v>
          </cell>
          <cell r="K187" t="str">
            <v>Prog.Acum.</v>
          </cell>
        </row>
        <row r="188">
          <cell r="C188" t="str">
            <v>OINS</v>
          </cell>
          <cell r="K188" t="str">
            <v>Ejec. Acum.</v>
          </cell>
        </row>
        <row r="189">
          <cell r="B189">
            <v>4700</v>
          </cell>
          <cell r="C189" t="str">
            <v>OINS</v>
          </cell>
          <cell r="E189" t="str">
            <v>MONTAJE DE TRANSMISOR INDICADOR DE PRESIÓN</v>
          </cell>
          <cell r="F189">
            <v>1</v>
          </cell>
          <cell r="G189">
            <v>37409</v>
          </cell>
          <cell r="H189">
            <v>37409</v>
          </cell>
          <cell r="I189">
            <v>27</v>
          </cell>
          <cell r="J189">
            <v>1.7995201279658757E-3</v>
          </cell>
          <cell r="K189" t="str">
            <v>Prog.Acum.</v>
          </cell>
        </row>
        <row r="190">
          <cell r="C190" t="str">
            <v>OINS</v>
          </cell>
          <cell r="K190" t="str">
            <v>Ejec. Acum.</v>
          </cell>
        </row>
        <row r="191">
          <cell r="E191" t="str">
            <v>OBRAS ELECTRICAS</v>
          </cell>
          <cell r="I191">
            <v>1539</v>
          </cell>
          <cell r="J191">
            <v>0.10257264729405492</v>
          </cell>
          <cell r="K191" t="str">
            <v>Prog.Acum.</v>
          </cell>
        </row>
        <row r="192">
          <cell r="K192" t="str">
            <v>Ejec. Acum.</v>
          </cell>
        </row>
        <row r="193">
          <cell r="B193">
            <v>4900</v>
          </cell>
          <cell r="C193" t="str">
            <v>OELE</v>
          </cell>
          <cell r="D193" t="str">
            <v>CCO</v>
          </cell>
          <cell r="E193" t="str">
            <v>TENDIDO DE CABLE DE COBRE AISLADO No 8 AWG</v>
          </cell>
          <cell r="F193">
            <v>2</v>
          </cell>
          <cell r="G193">
            <v>37411</v>
          </cell>
          <cell r="H193">
            <v>37412</v>
          </cell>
          <cell r="I193">
            <v>72</v>
          </cell>
          <cell r="J193">
            <v>4.798720341242335E-3</v>
          </cell>
          <cell r="K193" t="str">
            <v>Prog.Acum.</v>
          </cell>
        </row>
        <row r="194">
          <cell r="C194" t="str">
            <v>OELE</v>
          </cell>
          <cell r="K194" t="str">
            <v>Ejec. Acum.</v>
          </cell>
        </row>
        <row r="195">
          <cell r="B195">
            <v>5000</v>
          </cell>
          <cell r="C195" t="str">
            <v>OELE</v>
          </cell>
          <cell r="D195" t="str">
            <v>CCO</v>
          </cell>
          <cell r="E195" t="str">
            <v>TENDIDO DE CABLE DE COBRE AISLADO 1*2*18 AWG</v>
          </cell>
          <cell r="F195">
            <v>2</v>
          </cell>
          <cell r="G195">
            <v>37409</v>
          </cell>
          <cell r="H195">
            <v>37410</v>
          </cell>
          <cell r="I195">
            <v>72</v>
          </cell>
          <cell r="J195">
            <v>4.798720341242335E-3</v>
          </cell>
          <cell r="K195" t="str">
            <v>Prog.Acum.</v>
          </cell>
        </row>
        <row r="196">
          <cell r="C196" t="str">
            <v>OELE</v>
          </cell>
          <cell r="K196" t="str">
            <v>Ejec. Acum.</v>
          </cell>
        </row>
        <row r="197">
          <cell r="B197">
            <v>5100</v>
          </cell>
          <cell r="C197" t="str">
            <v>OELE</v>
          </cell>
          <cell r="D197" t="str">
            <v>CCO</v>
          </cell>
          <cell r="E197" t="str">
            <v>TENDIDO DE CABLE DE CONTROL APANTAL MULTIPAR</v>
          </cell>
          <cell r="F197">
            <v>1</v>
          </cell>
          <cell r="G197">
            <v>37408</v>
          </cell>
          <cell r="H197">
            <v>37408</v>
          </cell>
          <cell r="I197">
            <v>36</v>
          </cell>
          <cell r="J197">
            <v>2.3993601706211675E-3</v>
          </cell>
          <cell r="K197" t="str">
            <v>Prog.Acum.</v>
          </cell>
        </row>
        <row r="198">
          <cell r="C198" t="str">
            <v>OELE</v>
          </cell>
          <cell r="K198" t="str">
            <v>Ejec. Acum.</v>
          </cell>
        </row>
        <row r="199">
          <cell r="B199">
            <v>5200</v>
          </cell>
          <cell r="C199" t="str">
            <v>OELE</v>
          </cell>
          <cell r="D199" t="str">
            <v>CCO</v>
          </cell>
          <cell r="E199" t="str">
            <v>TENDIDO DE CABLE DE CONTROL APANTAL 8*2*18 AWG</v>
          </cell>
          <cell r="F199">
            <v>1</v>
          </cell>
          <cell r="G199">
            <v>37407</v>
          </cell>
          <cell r="H199">
            <v>37407</v>
          </cell>
          <cell r="I199">
            <v>36</v>
          </cell>
          <cell r="J199">
            <v>2.3993601706211675E-3</v>
          </cell>
          <cell r="K199" t="str">
            <v>Prog.Acum.</v>
          </cell>
        </row>
        <row r="200">
          <cell r="C200" t="str">
            <v>OELE</v>
          </cell>
          <cell r="K200" t="str">
            <v>Ejec. Acum.</v>
          </cell>
        </row>
        <row r="201">
          <cell r="B201">
            <v>5300</v>
          </cell>
          <cell r="C201" t="str">
            <v>OELE</v>
          </cell>
          <cell r="D201" t="str">
            <v>CCO</v>
          </cell>
          <cell r="E201" t="str">
            <v>TENDIDO DE CABLE DE CONTROL APANTAL 1*3*18 AWG</v>
          </cell>
          <cell r="F201">
            <v>2</v>
          </cell>
          <cell r="G201">
            <v>37405</v>
          </cell>
          <cell r="H201">
            <v>37406</v>
          </cell>
          <cell r="I201">
            <v>72</v>
          </cell>
          <cell r="J201">
            <v>4.798720341242335E-3</v>
          </cell>
          <cell r="K201" t="str">
            <v>Prog.Acum.</v>
          </cell>
        </row>
        <row r="202">
          <cell r="C202" t="str">
            <v>OELE</v>
          </cell>
          <cell r="K202" t="str">
            <v>Ejec. Acum.</v>
          </cell>
        </row>
        <row r="203">
          <cell r="B203">
            <v>5400</v>
          </cell>
          <cell r="C203" t="str">
            <v>OELE</v>
          </cell>
          <cell r="D203" t="str">
            <v>CCO</v>
          </cell>
          <cell r="E203" t="str">
            <v>INSTALACION POZO PUESTA A TIERRA</v>
          </cell>
          <cell r="F203">
            <v>1</v>
          </cell>
          <cell r="G203">
            <v>37402</v>
          </cell>
          <cell r="H203">
            <v>37402</v>
          </cell>
          <cell r="I203">
            <v>27</v>
          </cell>
          <cell r="J203">
            <v>1.7995201279658757E-3</v>
          </cell>
          <cell r="K203" t="str">
            <v>Prog.Acum.</v>
          </cell>
        </row>
        <row r="204">
          <cell r="C204" t="str">
            <v>OELE</v>
          </cell>
          <cell r="K204" t="str">
            <v>Ejec. Acum.</v>
          </cell>
        </row>
        <row r="205">
          <cell r="B205">
            <v>4800</v>
          </cell>
          <cell r="C205" t="str">
            <v>OELE</v>
          </cell>
          <cell r="D205" t="str">
            <v>CDC</v>
          </cell>
          <cell r="E205" t="str">
            <v>TENDIDO DE CABLE DESNUDO DE COBRE 4/0 AWG</v>
          </cell>
          <cell r="F205">
            <v>8</v>
          </cell>
          <cell r="G205">
            <v>37394</v>
          </cell>
          <cell r="H205">
            <v>37401</v>
          </cell>
          <cell r="I205">
            <v>216</v>
          </cell>
          <cell r="J205">
            <v>1.4396161023727006E-2</v>
          </cell>
          <cell r="K205" t="str">
            <v>Prog.Acum.</v>
          </cell>
        </row>
        <row r="206">
          <cell r="C206" t="str">
            <v>OELE</v>
          </cell>
          <cell r="K206" t="str">
            <v>Ejec. Acum.</v>
          </cell>
        </row>
        <row r="207">
          <cell r="B207">
            <v>5500</v>
          </cell>
          <cell r="C207" t="str">
            <v>OELE</v>
          </cell>
          <cell r="D207" t="str">
            <v>CHAL</v>
          </cell>
          <cell r="E207" t="str">
            <v>CAJAS DE HALADO</v>
          </cell>
          <cell r="F207">
            <v>8</v>
          </cell>
          <cell r="G207">
            <v>37397</v>
          </cell>
          <cell r="H207">
            <v>37404</v>
          </cell>
          <cell r="I207">
            <v>288</v>
          </cell>
          <cell r="J207">
            <v>1.919488136496934E-2</v>
          </cell>
          <cell r="K207" t="str">
            <v>Prog.Acum.</v>
          </cell>
        </row>
        <row r="208">
          <cell r="C208" t="str">
            <v>OELE</v>
          </cell>
          <cell r="K208" t="str">
            <v>Ejec. Acum.</v>
          </cell>
        </row>
        <row r="209">
          <cell r="B209">
            <v>5600</v>
          </cell>
          <cell r="C209" t="str">
            <v>OELE</v>
          </cell>
          <cell r="D209" t="str">
            <v>TCAG</v>
          </cell>
          <cell r="E209" t="str">
            <v>TUBO CONDUIT DE  3/4</v>
          </cell>
          <cell r="F209">
            <v>10</v>
          </cell>
          <cell r="G209">
            <v>37387</v>
          </cell>
          <cell r="H209">
            <v>37396</v>
          </cell>
          <cell r="I209">
            <v>360</v>
          </cell>
          <cell r="J209">
            <v>2.3993601706211676E-2</v>
          </cell>
          <cell r="K209" t="str">
            <v>Prog.Acum.</v>
          </cell>
        </row>
        <row r="210">
          <cell r="C210" t="str">
            <v>OELE</v>
          </cell>
          <cell r="K210" t="str">
            <v>Ejec. Acum.</v>
          </cell>
        </row>
        <row r="211">
          <cell r="B211">
            <v>5700</v>
          </cell>
          <cell r="C211" t="str">
            <v>OELE</v>
          </cell>
          <cell r="D211" t="str">
            <v>TCAG</v>
          </cell>
          <cell r="E211" t="str">
            <v>TUBO CONDUIT DE 1</v>
          </cell>
          <cell r="F211">
            <v>10</v>
          </cell>
          <cell r="G211">
            <v>37387</v>
          </cell>
          <cell r="H211">
            <v>37396</v>
          </cell>
          <cell r="I211">
            <v>360</v>
          </cell>
          <cell r="J211">
            <v>2.3993601706211676E-2</v>
          </cell>
          <cell r="K211" t="str">
            <v>Prog.Acum.</v>
          </cell>
        </row>
        <row r="212">
          <cell r="C212" t="str">
            <v>OELE</v>
          </cell>
          <cell r="K212" t="str">
            <v>Ejec. Acum.</v>
          </cell>
        </row>
        <row r="213">
          <cell r="E213" t="str">
            <v>ACTIVIDADES FINALES</v>
          </cell>
          <cell r="I213">
            <v>109</v>
          </cell>
          <cell r="J213">
            <v>7.2647294054918685E-3</v>
          </cell>
          <cell r="K213" t="str">
            <v>Prog.Acum.</v>
          </cell>
        </row>
        <row r="214">
          <cell r="K214" t="str">
            <v>Ejec. Acum.</v>
          </cell>
        </row>
        <row r="215">
          <cell r="B215">
            <v>6500</v>
          </cell>
          <cell r="C215" t="str">
            <v>AFIN</v>
          </cell>
          <cell r="D215" t="str">
            <v>DOCF</v>
          </cell>
          <cell r="E215" t="str">
            <v>PLANOS ASBUILT</v>
          </cell>
          <cell r="F215">
            <v>2</v>
          </cell>
          <cell r="G215">
            <v>37452</v>
          </cell>
          <cell r="H215">
            <v>37453</v>
          </cell>
          <cell r="I215">
            <v>72</v>
          </cell>
          <cell r="J215">
            <v>4.798720341242335E-3</v>
          </cell>
          <cell r="K215" t="str">
            <v>Prog.Acum.</v>
          </cell>
        </row>
        <row r="216">
          <cell r="C216" t="str">
            <v>AFIN</v>
          </cell>
          <cell r="K216" t="str">
            <v>Ejec. Acum.</v>
          </cell>
        </row>
        <row r="217">
          <cell r="B217">
            <v>6600</v>
          </cell>
          <cell r="C217" t="str">
            <v>AFIN</v>
          </cell>
          <cell r="D217" t="str">
            <v>DOCF</v>
          </cell>
          <cell r="E217" t="str">
            <v>MANUAL DE OPERACIONES</v>
          </cell>
          <cell r="F217">
            <v>2</v>
          </cell>
          <cell r="G217">
            <v>37452</v>
          </cell>
          <cell r="H217">
            <v>37453</v>
          </cell>
          <cell r="I217">
            <v>36</v>
          </cell>
          <cell r="J217">
            <v>2.3993601706211675E-3</v>
          </cell>
          <cell r="K217" t="str">
            <v>Prog.Acum.</v>
          </cell>
        </row>
        <row r="218">
          <cell r="C218" t="str">
            <v>AFIN</v>
          </cell>
          <cell r="K218" t="str">
            <v>Ejec. Acum.</v>
          </cell>
        </row>
        <row r="219">
          <cell r="B219">
            <v>6700</v>
          </cell>
          <cell r="C219" t="str">
            <v>AFIN</v>
          </cell>
          <cell r="D219" t="str">
            <v>DOCF</v>
          </cell>
          <cell r="E219" t="str">
            <v>LIBROS MECANICOS</v>
          </cell>
          <cell r="F219">
            <v>2</v>
          </cell>
          <cell r="G219">
            <v>37454</v>
          </cell>
          <cell r="H219">
            <v>37455</v>
          </cell>
          <cell r="I219">
            <v>36</v>
          </cell>
          <cell r="J219">
            <v>2.3993601706211675E-3</v>
          </cell>
          <cell r="K219" t="str">
            <v>Prog.Acum.</v>
          </cell>
        </row>
        <row r="220">
          <cell r="C220" t="str">
            <v>AFIN</v>
          </cell>
          <cell r="K220" t="str">
            <v>Ejec. Acum.</v>
          </cell>
        </row>
        <row r="221">
          <cell r="B221">
            <v>6800</v>
          </cell>
          <cell r="C221" t="str">
            <v>AFIN</v>
          </cell>
          <cell r="E221" t="str">
            <v>TERMINACION MECANICA</v>
          </cell>
          <cell r="F221">
            <v>2</v>
          </cell>
          <cell r="G221">
            <v>37446</v>
          </cell>
          <cell r="H221">
            <v>37447</v>
          </cell>
          <cell r="I221">
            <v>36</v>
          </cell>
          <cell r="J221">
            <v>2.3993601706211675E-3</v>
          </cell>
          <cell r="K221" t="str">
            <v>Prog.Acum.</v>
          </cell>
        </row>
        <row r="222">
          <cell r="C222" t="str">
            <v>AFIN</v>
          </cell>
          <cell r="K222" t="str">
            <v>Ejec. Acum.</v>
          </cell>
        </row>
        <row r="223">
          <cell r="B223">
            <v>6810</v>
          </cell>
          <cell r="C223" t="str">
            <v>AFIN</v>
          </cell>
          <cell r="E223" t="str">
            <v>TERMINACION CONTRATO</v>
          </cell>
          <cell r="F223">
            <v>0</v>
          </cell>
          <cell r="H223">
            <v>37455</v>
          </cell>
          <cell r="I223">
            <v>1</v>
          </cell>
          <cell r="J223">
            <v>6.6648893628365767E-5</v>
          </cell>
          <cell r="K223" t="str">
            <v>Prog.Acum.</v>
          </cell>
        </row>
        <row r="224">
          <cell r="C224" t="str">
            <v>AFIN</v>
          </cell>
          <cell r="K224" t="str">
            <v>Ejec. Acum.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 val="CANTIDADES_CIC_TIMBI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AS y DATOS"/>
      <sheetName val="DATOS INICIALES"/>
      <sheetName val="DATOS DE ENTRADA"/>
      <sheetName val="FORMATO"/>
    </sheetNames>
    <sheetDataSet>
      <sheetData sheetId="0" refreshError="1">
        <row r="1">
          <cell r="A1" t="str">
            <v>ACUAL S.A.</v>
          </cell>
          <cell r="C1" t="str">
            <v>411 76 81</v>
          </cell>
          <cell r="D1" t="str">
            <v>411 76 81</v>
          </cell>
          <cell r="E1" t="str">
            <v>Carrera 80 39-157, oficina 801 Ed. Centro Ejecut.</v>
          </cell>
          <cell r="F1" t="str">
            <v>Medellín</v>
          </cell>
          <cell r="M1" t="str">
            <v>SI</v>
          </cell>
          <cell r="N1">
            <v>0</v>
          </cell>
        </row>
        <row r="2">
          <cell r="A2" t="str">
            <v>ADYCOR S.A.</v>
          </cell>
          <cell r="C2" t="str">
            <v>260 62 39</v>
          </cell>
          <cell r="D2" t="str">
            <v>260 62 49</v>
          </cell>
          <cell r="E2" t="str">
            <v>Carrera 67 B  51 A-66, oficina 203</v>
          </cell>
          <cell r="F2" t="str">
            <v>Medellín</v>
          </cell>
          <cell r="M2" t="str">
            <v>NO</v>
          </cell>
          <cell r="N2">
            <v>1</v>
          </cell>
        </row>
        <row r="3">
          <cell r="A3" t="str">
            <v>ALEJANDRO DIAZGRANADOS</v>
          </cell>
          <cell r="C3" t="str">
            <v>311 82 75</v>
          </cell>
          <cell r="E3" t="str">
            <v>Carrera 34  7 63</v>
          </cell>
          <cell r="F3" t="str">
            <v>Medellín</v>
          </cell>
          <cell r="N3">
            <v>2</v>
          </cell>
        </row>
        <row r="4">
          <cell r="A4" t="str">
            <v>ANDINA DE CONSTRUCCIONES LTDA.</v>
          </cell>
          <cell r="C4" t="str">
            <v>288 32 88</v>
          </cell>
          <cell r="E4" t="str">
            <v>Calle 57 Sur  43 A - 191</v>
          </cell>
          <cell r="F4" t="str">
            <v>Sabaneta</v>
          </cell>
          <cell r="N4">
            <v>3</v>
          </cell>
        </row>
        <row r="5">
          <cell r="A5" t="str">
            <v>ARIEL AGUIRRE OCAMPO</v>
          </cell>
          <cell r="C5">
            <v>3137753</v>
          </cell>
          <cell r="E5" t="str">
            <v>Carrera 48  12 Sur - 70, oficina 303</v>
          </cell>
          <cell r="F5" t="str">
            <v>Medellín</v>
          </cell>
          <cell r="N5">
            <v>4</v>
          </cell>
        </row>
        <row r="6">
          <cell r="A6" t="str">
            <v>CANALYCÓN S.A.</v>
          </cell>
          <cell r="C6" t="str">
            <v>269 08 22</v>
          </cell>
          <cell r="E6" t="str">
            <v>Carrera 22  47 - 150</v>
          </cell>
          <cell r="F6" t="str">
            <v>Medellín</v>
          </cell>
          <cell r="N6">
            <v>5</v>
          </cell>
        </row>
        <row r="7">
          <cell r="A7" t="str">
            <v>CONASFALTOS S.A.</v>
          </cell>
          <cell r="C7" t="str">
            <v xml:space="preserve">274 35 10 </v>
          </cell>
          <cell r="E7" t="str">
            <v>Diagonal 51  15 A -161</v>
          </cell>
          <cell r="F7" t="str">
            <v>Medellín</v>
          </cell>
        </row>
        <row r="8">
          <cell r="A8" t="str">
            <v>CONCIMEL LTDA.</v>
          </cell>
          <cell r="C8" t="str">
            <v>264 97 94</v>
          </cell>
          <cell r="E8" t="str">
            <v>Calle 49 A  80 - 11, oficina 201</v>
          </cell>
          <cell r="F8" t="str">
            <v>Medellín</v>
          </cell>
        </row>
        <row r="9">
          <cell r="A9" t="str">
            <v>CONCONCRETO S.A.</v>
          </cell>
          <cell r="C9" t="str">
            <v>373 80 80</v>
          </cell>
          <cell r="E9" t="str">
            <v xml:space="preserve">Carrera 42  75 - 125 </v>
          </cell>
          <cell r="F9" t="str">
            <v>Medellín</v>
          </cell>
        </row>
        <row r="10">
          <cell r="A10" t="str">
            <v>CONCORPE S.A.</v>
          </cell>
          <cell r="C10" t="str">
            <v>263 07 23</v>
          </cell>
          <cell r="E10" t="str">
            <v>Diagonal 50  73 - 89</v>
          </cell>
          <cell r="F10" t="str">
            <v>Medellín</v>
          </cell>
        </row>
        <row r="11">
          <cell r="A11" t="str">
            <v>CONGIR LTDA.</v>
          </cell>
          <cell r="C11" t="str">
            <v>288 58 80</v>
          </cell>
          <cell r="E11" t="str">
            <v>Carrera 48  57 Sur - 30 Sabaneta</v>
          </cell>
          <cell r="F11" t="str">
            <v>Sabaneta</v>
          </cell>
        </row>
        <row r="12">
          <cell r="A12" t="str">
            <v>CONINSA S.A.</v>
          </cell>
          <cell r="C12" t="str">
            <v>512 15 13</v>
          </cell>
          <cell r="E12" t="str">
            <v>Calle 55  45 - 55</v>
          </cell>
          <cell r="F12" t="str">
            <v>Medellín</v>
          </cell>
        </row>
        <row r="13">
          <cell r="A13" t="str">
            <v>CONSTRUCIVILES LTDA.</v>
          </cell>
          <cell r="C13" t="str">
            <v>279 27 95</v>
          </cell>
          <cell r="E13" t="str">
            <v>Calle 80 Sur  60 - 16, oficina 202 La Estrella</v>
          </cell>
          <cell r="F13" t="str">
            <v>La Estrella</v>
          </cell>
        </row>
        <row r="14">
          <cell r="A14" t="str">
            <v>CONSTRUCTORA ALTAIR LTDA.</v>
          </cell>
          <cell r="E14" t="str">
            <v>Calle 61A  55A-50</v>
          </cell>
          <cell r="F14" t="str">
            <v>Medellín</v>
          </cell>
        </row>
        <row r="15">
          <cell r="A15" t="str">
            <v>CONSTRUIMOS Y ASOCIAMOS LTDA.</v>
          </cell>
          <cell r="C15" t="str">
            <v>250 55 79</v>
          </cell>
          <cell r="E15" t="str">
            <v>Carrera 81  32 - 146, local 138</v>
          </cell>
          <cell r="F15" t="str">
            <v>Medellín</v>
          </cell>
        </row>
        <row r="16">
          <cell r="A16" t="str">
            <v>CONSA LTDA.</v>
          </cell>
          <cell r="C16" t="str">
            <v>288 61 88</v>
          </cell>
          <cell r="E16" t="str">
            <v>Carrera 45  75 B Sur - 70 Sabaneta</v>
          </cell>
          <cell r="F16" t="str">
            <v>Sabaneta</v>
          </cell>
        </row>
        <row r="17">
          <cell r="A17" t="str">
            <v>DUQUE PÉREZ Y CÍA.</v>
          </cell>
          <cell r="C17" t="str">
            <v>311 78 72</v>
          </cell>
          <cell r="E17" t="str">
            <v>Carrera 43 A  14 - 109, oficina 411</v>
          </cell>
          <cell r="F17" t="str">
            <v>Medellín</v>
          </cell>
        </row>
        <row r="18">
          <cell r="A18" t="str">
            <v>ENGICO LTDA.</v>
          </cell>
          <cell r="C18" t="str">
            <v>331 47 52</v>
          </cell>
          <cell r="E18" t="str">
            <v>Carrera 50  26 Sur - 70  Envigado</v>
          </cell>
          <cell r="F18" t="str">
            <v>Envigado</v>
          </cell>
        </row>
        <row r="19">
          <cell r="A19" t="str">
            <v>EXCARVAR S.A.</v>
          </cell>
          <cell r="C19" t="str">
            <v>288 40 25</v>
          </cell>
          <cell r="E19" t="str">
            <v>Carrera 43 A  62 Sur - 37 Sabaneta</v>
          </cell>
          <cell r="F19" t="str">
            <v>Sabaneta</v>
          </cell>
        </row>
        <row r="20">
          <cell r="A20" t="str">
            <v>EXPLANEACIÓN DEL SUR</v>
          </cell>
          <cell r="C20" t="str">
            <v>252 57 26</v>
          </cell>
          <cell r="E20" t="str">
            <v>Carrera 91 44 C - 43</v>
          </cell>
          <cell r="F20" t="str">
            <v>Medellín</v>
          </cell>
        </row>
        <row r="21">
          <cell r="A21" t="str">
            <v>FERROSTAAL DE COLOMBIA LTDA.</v>
          </cell>
          <cell r="C21" t="str">
            <v>celular 932579283</v>
          </cell>
          <cell r="E21" t="str">
            <v>Avenida El Dorado 97-03</v>
          </cell>
          <cell r="F21" t="str">
            <v>Santafé de Bogotá, D.C.</v>
          </cell>
        </row>
        <row r="22">
          <cell r="A22" t="str">
            <v>GISAICO LTDA.</v>
          </cell>
          <cell r="C22" t="str">
            <v>276 18 18</v>
          </cell>
          <cell r="E22" t="str">
            <v>Carrera 42 D  45 B Sur - 176</v>
          </cell>
          <cell r="F22" t="str">
            <v>Medellín</v>
          </cell>
        </row>
        <row r="23">
          <cell r="A23" t="str">
            <v>HERNÁN PINEDA</v>
          </cell>
          <cell r="C23" t="str">
            <v>511 90 78</v>
          </cell>
          <cell r="E23" t="str">
            <v>Carrera 49  50-22</v>
          </cell>
          <cell r="F23" t="str">
            <v>Medellín</v>
          </cell>
        </row>
        <row r="24">
          <cell r="A24" t="str">
            <v xml:space="preserve">I.C.S.A. </v>
          </cell>
          <cell r="C24" t="str">
            <v>252 04 25</v>
          </cell>
          <cell r="E24" t="str">
            <v>Calle 44  90 A - 49</v>
          </cell>
          <cell r="F24" t="str">
            <v>Medellín</v>
          </cell>
        </row>
        <row r="25">
          <cell r="A25" t="str">
            <v>INCIPAL LTDA.</v>
          </cell>
          <cell r="C25" t="str">
            <v>313 48 45</v>
          </cell>
          <cell r="E25" t="str">
            <v>Calle 24 Sur  40 - 47, oficina 309</v>
          </cell>
          <cell r="F25" t="str">
            <v>Medellín</v>
          </cell>
        </row>
        <row r="26">
          <cell r="A26" t="str">
            <v>INCIVILES LTDA.</v>
          </cell>
          <cell r="C26" t="str">
            <v>250 10 81</v>
          </cell>
          <cell r="E26" t="str">
            <v>Calle 32 F  75 C - 61</v>
          </cell>
          <cell r="F26" t="str">
            <v>Medellín</v>
          </cell>
        </row>
        <row r="27">
          <cell r="A27" t="str">
            <v>INCOLTES</v>
          </cell>
          <cell r="C27" t="str">
            <v>412 04 30</v>
          </cell>
          <cell r="E27" t="str">
            <v>Carrera 73  40 - 39</v>
          </cell>
          <cell r="F27" t="str">
            <v>Medellín</v>
          </cell>
        </row>
        <row r="28">
          <cell r="A28" t="str">
            <v>INCOL S.A.</v>
          </cell>
          <cell r="C28" t="str">
            <v>250 71 88</v>
          </cell>
          <cell r="E28" t="str">
            <v>Carrera 83 C  33 B - 6</v>
          </cell>
          <cell r="F28" t="str">
            <v>Medellín</v>
          </cell>
        </row>
        <row r="29">
          <cell r="A29" t="str">
            <v>INGENIERÍA SANITARIA</v>
          </cell>
          <cell r="C29" t="str">
            <v>230 2048</v>
          </cell>
          <cell r="E29" t="str">
            <v>Calle 49 B   63 - 21, oficina 1101, Edificio Camacol</v>
          </cell>
          <cell r="F29" t="str">
            <v>Medellín</v>
          </cell>
        </row>
        <row r="30">
          <cell r="A30" t="str">
            <v>INGENIERÍA Y CONTRATOS LTDA.</v>
          </cell>
          <cell r="C30" t="str">
            <v>265 65 55</v>
          </cell>
          <cell r="E30" t="str">
            <v>Carrera 65  32D-24</v>
          </cell>
          <cell r="F30" t="str">
            <v>Medellín</v>
          </cell>
        </row>
        <row r="31">
          <cell r="A31" t="str">
            <v>JESÚS MARÍA CARDENAS</v>
          </cell>
          <cell r="C31" t="str">
            <v>238 17 11</v>
          </cell>
          <cell r="E31" t="str">
            <v>Carrera 82 A  15 B - 45</v>
          </cell>
          <cell r="F31" t="str">
            <v>Medellín</v>
          </cell>
        </row>
        <row r="32">
          <cell r="A32" t="str">
            <v>JOSÉ JAIRO DÍAZ</v>
          </cell>
          <cell r="C32" t="str">
            <v>268 11 34</v>
          </cell>
          <cell r="E32" t="str">
            <v>Calle 10  42 - 45, oficina 307 y 308</v>
          </cell>
          <cell r="F32" t="str">
            <v>Medellín</v>
          </cell>
        </row>
        <row r="33">
          <cell r="A33" t="str">
            <v>M Y Z ASOCIADOS LTDA.</v>
          </cell>
          <cell r="C33" t="str">
            <v>230 24 48</v>
          </cell>
          <cell r="E33" t="str">
            <v>Calle 49 B   63 - 21, oficina 1101, Edificio Camacol</v>
          </cell>
          <cell r="F33" t="str">
            <v>Medellín</v>
          </cell>
        </row>
        <row r="34">
          <cell r="A34" t="str">
            <v>PABLO ALBERTO ESPINOSAS Y CÍA. LTDA.</v>
          </cell>
          <cell r="B34" t="str">
            <v>PABLO ALBERTO ESPINOSA ARANGO</v>
          </cell>
          <cell r="C34" t="str">
            <v>313 72 78</v>
          </cell>
          <cell r="D34" t="str">
            <v>313 53 11</v>
          </cell>
          <cell r="E34" t="str">
            <v>Calle 16 Sur  48 B - 4</v>
          </cell>
          <cell r="F34" t="str">
            <v>Medellín</v>
          </cell>
        </row>
        <row r="35">
          <cell r="A35" t="str">
            <v>PICO Y PALA LTDA.</v>
          </cell>
          <cell r="C35" t="str">
            <v>260 01 21</v>
          </cell>
          <cell r="E35" t="str">
            <v>Carrera 75 65 - 148</v>
          </cell>
          <cell r="F35" t="str">
            <v>Medellín</v>
          </cell>
        </row>
        <row r="36">
          <cell r="A36" t="str">
            <v>PROCOPAL S.A.</v>
          </cell>
          <cell r="C36" t="str">
            <v>285 45 00</v>
          </cell>
          <cell r="E36" t="str">
            <v>Carrera 50 GG  12 Sur - 70, oficina 301</v>
          </cell>
          <cell r="F36" t="str">
            <v>Medellín</v>
          </cell>
        </row>
        <row r="37">
          <cell r="A37" t="str">
            <v>RAMÍREZ Y CÍA. LTDA.</v>
          </cell>
          <cell r="C37" t="str">
            <v>342 39 46</v>
          </cell>
          <cell r="D37" t="str">
            <v>342 39 47</v>
          </cell>
          <cell r="E37" t="str">
            <v>Diagonal 75B  8-40</v>
          </cell>
          <cell r="F37" t="str">
            <v>Medellín</v>
          </cell>
        </row>
        <row r="38">
          <cell r="A38" t="str">
            <v>ZAPATA LOPERA S.A.</v>
          </cell>
          <cell r="C38" t="str">
            <v>413 71 49</v>
          </cell>
          <cell r="D38" t="str">
            <v>413 82 85</v>
          </cell>
          <cell r="E38" t="str">
            <v>Calle 47D  86B-25</v>
          </cell>
          <cell r="F38" t="str">
            <v>Medellín</v>
          </cell>
        </row>
        <row r="40">
          <cell r="C40" t="str">
            <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esign"/>
      <sheetName val="cotas "/>
    </sheetNames>
    <sheetDataSet>
      <sheetData sheetId="0" refreshError="1">
        <row r="1">
          <cell r="A1" t="str">
            <v>Name</v>
          </cell>
          <cell r="B1" t="str">
            <v>North</v>
          </cell>
          <cell r="C1" t="str">
            <v>East</v>
          </cell>
          <cell r="D1" t="str">
            <v>Zeta</v>
          </cell>
          <cell r="F1" t="str">
            <v>TRAMO</v>
          </cell>
          <cell r="G1" t="str">
            <v>TIPO SUELO</v>
          </cell>
        </row>
        <row r="2">
          <cell r="A2" t="str">
            <v>CJ2</v>
          </cell>
          <cell r="B2">
            <v>1191612.2308033758</v>
          </cell>
          <cell r="C2">
            <v>1145425.5217092859</v>
          </cell>
          <cell r="D2">
            <v>1196.8247122739863</v>
          </cell>
        </row>
        <row r="3">
          <cell r="A3" t="str">
            <v>C16</v>
          </cell>
          <cell r="B3">
            <v>1191612.6052815341</v>
          </cell>
          <cell r="C3">
            <v>1145423.1646286501</v>
          </cell>
          <cell r="D3">
            <v>1196.9176780697414</v>
          </cell>
          <cell r="F3" t="str">
            <v>2-4</v>
          </cell>
          <cell r="G3" t="str">
            <v>AFIRMADO</v>
          </cell>
        </row>
        <row r="4">
          <cell r="A4" t="str">
            <v>CJ3</v>
          </cell>
          <cell r="B4">
            <v>1191641.2075</v>
          </cell>
          <cell r="C4">
            <v>1145417.8825999999</v>
          </cell>
          <cell r="D4">
            <v>1193.8910000000001</v>
          </cell>
          <cell r="F4" t="str">
            <v>4-6</v>
          </cell>
          <cell r="G4" t="str">
            <v>AFIRMADO</v>
          </cell>
        </row>
        <row r="5">
          <cell r="A5" t="str">
            <v>C6</v>
          </cell>
          <cell r="B5">
            <v>1191551.1082097194</v>
          </cell>
          <cell r="C5">
            <v>1145472.6536736814</v>
          </cell>
          <cell r="D5">
            <v>1207.6503149464363</v>
          </cell>
          <cell r="F5" t="str">
            <v>8-10</v>
          </cell>
          <cell r="G5" t="str">
            <v>PAV-RIGIDO</v>
          </cell>
        </row>
        <row r="6">
          <cell r="A6" t="str">
            <v>C8</v>
          </cell>
          <cell r="B6">
            <v>1191573.2023183221</v>
          </cell>
          <cell r="C6">
            <v>1145477.9401794074</v>
          </cell>
          <cell r="D6">
            <v>1205.6365918230699</v>
          </cell>
          <cell r="F6" t="str">
            <v>10-12</v>
          </cell>
          <cell r="G6" t="str">
            <v>PAV-RIGIDO</v>
          </cell>
        </row>
        <row r="7">
          <cell r="A7" t="str">
            <v>C10</v>
          </cell>
          <cell r="B7">
            <v>1191595.9576890667</v>
          </cell>
          <cell r="C7">
            <v>1145485.7301857588</v>
          </cell>
          <cell r="D7">
            <v>1205.1054621242815</v>
          </cell>
          <cell r="F7" t="str">
            <v>12-14</v>
          </cell>
          <cell r="G7" t="str">
            <v>PAV-ASFÁLTICO</v>
          </cell>
        </row>
        <row r="8">
          <cell r="A8" t="str">
            <v>C12</v>
          </cell>
          <cell r="B8">
            <v>1191589.1110489725</v>
          </cell>
          <cell r="C8">
            <v>1145465.0987138576</v>
          </cell>
          <cell r="D8">
            <v>1204.7499792674366</v>
          </cell>
          <cell r="F8" t="str">
            <v>14-16</v>
          </cell>
          <cell r="G8" t="str">
            <v>PAV- RÍGIDO</v>
          </cell>
        </row>
        <row r="9">
          <cell r="A9" t="str">
            <v>C14</v>
          </cell>
          <cell r="B9">
            <v>1191587.531547141</v>
          </cell>
          <cell r="C9">
            <v>1145424.1226814124</v>
          </cell>
          <cell r="D9">
            <v>1201.0533373303695</v>
          </cell>
          <cell r="F9" t="str">
            <v>16-18</v>
          </cell>
          <cell r="G9" t="str">
            <v>PAV_RIGIDO</v>
          </cell>
        </row>
        <row r="10">
          <cell r="A10" t="str">
            <v>C18</v>
          </cell>
          <cell r="B10">
            <v>1191568.0717733083</v>
          </cell>
          <cell r="C10">
            <v>1145421.0592590193</v>
          </cell>
          <cell r="D10">
            <v>1201.5170000000001</v>
          </cell>
          <cell r="F10" t="str">
            <v>18-64</v>
          </cell>
          <cell r="G10" t="str">
            <v>PAV_RÍGIDO</v>
          </cell>
        </row>
        <row r="11">
          <cell r="A11" t="str">
            <v>BOT1</v>
          </cell>
          <cell r="B11">
            <v>1191641.1361</v>
          </cell>
          <cell r="C11">
            <v>1145388.0345000001</v>
          </cell>
          <cell r="D11">
            <v>1191.08</v>
          </cell>
          <cell r="F11" t="str">
            <v>64-66</v>
          </cell>
          <cell r="G11" t="str">
            <v>PAV_RÍGIDO</v>
          </cell>
        </row>
        <row r="12">
          <cell r="A12" t="str">
            <v>C26</v>
          </cell>
          <cell r="B12">
            <v>1191515.8580873033</v>
          </cell>
          <cell r="C12">
            <v>1145421.851673282</v>
          </cell>
          <cell r="D12">
            <v>1203.2629999999999</v>
          </cell>
          <cell r="F12" t="str">
            <v>66-74</v>
          </cell>
          <cell r="G12" t="str">
            <v>PAV_RÍGIDO</v>
          </cell>
        </row>
        <row r="13">
          <cell r="A13" t="str">
            <v>C18</v>
          </cell>
          <cell r="B13">
            <v>1191568.0717733083</v>
          </cell>
          <cell r="C13">
            <v>1145421.0592590193</v>
          </cell>
          <cell r="D13">
            <v>1201.5170000000001</v>
          </cell>
          <cell r="F13" t="str">
            <v>74-76</v>
          </cell>
          <cell r="G13" t="str">
            <v>PAV-RÍGIDO</v>
          </cell>
        </row>
        <row r="14">
          <cell r="A14" t="str">
            <v>C20</v>
          </cell>
          <cell r="B14">
            <v>1191567.0925337051</v>
          </cell>
          <cell r="C14">
            <v>1145387.091566893</v>
          </cell>
          <cell r="D14">
            <v>1197.51</v>
          </cell>
          <cell r="F14" t="str">
            <v>76-78</v>
          </cell>
          <cell r="G14" t="str">
            <v>PAV_RÍGIDO</v>
          </cell>
        </row>
        <row r="15">
          <cell r="A15" t="str">
            <v>C22</v>
          </cell>
          <cell r="B15">
            <v>1191563.2410330889</v>
          </cell>
          <cell r="C15">
            <v>1145320.18067482</v>
          </cell>
          <cell r="D15">
            <v>1190.75</v>
          </cell>
          <cell r="F15" t="str">
            <v>78-BOT</v>
          </cell>
          <cell r="G15" t="str">
            <v>PAV-RÍGIDO</v>
          </cell>
        </row>
        <row r="16">
          <cell r="A16" t="str">
            <v>C24</v>
          </cell>
          <cell r="B16">
            <v>1191561.8930022458</v>
          </cell>
          <cell r="C16">
            <v>1145318.5301687017</v>
          </cell>
          <cell r="D16">
            <v>1190.54</v>
          </cell>
        </row>
        <row r="17">
          <cell r="A17" t="str">
            <v>C56</v>
          </cell>
          <cell r="B17">
            <v>1191530.2347715679</v>
          </cell>
          <cell r="C17">
            <v>1145290.4793301299</v>
          </cell>
          <cell r="D17">
            <v>1186.8219999999999</v>
          </cell>
          <cell r="F17" t="str">
            <v>30-68</v>
          </cell>
          <cell r="G17" t="str">
            <v>PAV_RÍGIDO</v>
          </cell>
        </row>
        <row r="18">
          <cell r="A18" t="str">
            <v>C54</v>
          </cell>
          <cell r="B18">
            <v>1191500.4342392494</v>
          </cell>
          <cell r="C18">
            <v>1145291.1404657718</v>
          </cell>
          <cell r="D18">
            <v>1185.4059999999999</v>
          </cell>
          <cell r="F18" t="str">
            <v>68-66</v>
          </cell>
          <cell r="G18" t="str">
            <v>PAV_RÍGIDO</v>
          </cell>
        </row>
        <row r="19">
          <cell r="A19" t="str">
            <v>C58</v>
          </cell>
          <cell r="B19">
            <v>1191499.2065451636</v>
          </cell>
          <cell r="C19">
            <v>1145264.4003911847</v>
          </cell>
          <cell r="D19">
            <v>1182.7929999999999</v>
          </cell>
        </row>
        <row r="20">
          <cell r="A20" t="str">
            <v>C60</v>
          </cell>
          <cell r="B20">
            <v>1191499.5953794362</v>
          </cell>
          <cell r="C20">
            <v>1145257.5732452362</v>
          </cell>
          <cell r="D20">
            <v>1182.2809999999999</v>
          </cell>
          <cell r="F20" t="str">
            <v>36-34</v>
          </cell>
          <cell r="G20" t="str">
            <v>PAV_RÍGIDO</v>
          </cell>
        </row>
        <row r="21">
          <cell r="A21" t="str">
            <v>C62</v>
          </cell>
          <cell r="B21">
            <v>1191497.5579809428</v>
          </cell>
          <cell r="C21">
            <v>1145212.1362822251</v>
          </cell>
          <cell r="D21">
            <v>1180.105</v>
          </cell>
          <cell r="F21" t="str">
            <v>34-68</v>
          </cell>
          <cell r="G21" t="str">
            <v>PAV_RÍGIDO</v>
          </cell>
        </row>
        <row r="22">
          <cell r="A22" t="str">
            <v>C66</v>
          </cell>
          <cell r="B22">
            <v>1191494.9638704243</v>
          </cell>
          <cell r="C22">
            <v>1145147.1920447221</v>
          </cell>
          <cell r="D22">
            <v>1175.7530489268427</v>
          </cell>
          <cell r="F22" t="str">
            <v>34-32</v>
          </cell>
          <cell r="G22" t="str">
            <v>ANDÉN-CONCRETO</v>
          </cell>
        </row>
        <row r="23">
          <cell r="A23" t="str">
            <v>C70</v>
          </cell>
          <cell r="B23">
            <v>1191497.2342826368</v>
          </cell>
          <cell r="C23">
            <v>1145054.4004244073</v>
          </cell>
          <cell r="D23">
            <v>1170.0571547577492</v>
          </cell>
          <cell r="F23" t="str">
            <v>32-28</v>
          </cell>
          <cell r="G23" t="str">
            <v>ANDÉN-CONCRETO</v>
          </cell>
        </row>
        <row r="24">
          <cell r="A24" t="str">
            <v>C74</v>
          </cell>
          <cell r="B24">
            <v>1191499.2138336732</v>
          </cell>
          <cell r="C24">
            <v>1144986.8170596131</v>
          </cell>
          <cell r="D24">
            <v>1166.8280156071628</v>
          </cell>
          <cell r="F24" t="str">
            <v>30-28</v>
          </cell>
          <cell r="G24" t="str">
            <v>PAV_RÍGIDO</v>
          </cell>
        </row>
        <row r="25">
          <cell r="A25" t="str">
            <v>C76</v>
          </cell>
          <cell r="B25">
            <v>1191497.067318565</v>
          </cell>
          <cell r="C25">
            <v>1144987.2829004505</v>
          </cell>
          <cell r="D25">
            <v>1166.756753520358</v>
          </cell>
          <cell r="F25" t="str">
            <v>28-26</v>
          </cell>
          <cell r="G25" t="str">
            <v>PAV-RÍGIDO</v>
          </cell>
        </row>
        <row r="26">
          <cell r="A26" t="str">
            <v>C78</v>
          </cell>
          <cell r="B26">
            <v>1191467.2288317634</v>
          </cell>
          <cell r="C26">
            <v>1144984.243197965</v>
          </cell>
          <cell r="D26">
            <v>1164.991127856624</v>
          </cell>
          <cell r="F26" t="str">
            <v>18-20</v>
          </cell>
          <cell r="G26" t="str">
            <v>PAV-RÍGIDO</v>
          </cell>
        </row>
        <row r="27">
          <cell r="A27" t="str">
            <v>C80</v>
          </cell>
          <cell r="B27">
            <v>1191466.3991390071</v>
          </cell>
          <cell r="C27">
            <v>1144930.4334735307</v>
          </cell>
          <cell r="D27">
            <v>1161.9028244998628</v>
          </cell>
          <cell r="F27" t="str">
            <v>20-22</v>
          </cell>
          <cell r="G27" t="str">
            <v>PAV-RÍGIDO</v>
          </cell>
        </row>
        <row r="28">
          <cell r="A28" t="str">
            <v>C90</v>
          </cell>
          <cell r="B28">
            <v>1191465.2260283672</v>
          </cell>
          <cell r="C28">
            <v>1144889.9137989464</v>
          </cell>
          <cell r="D28">
            <v>1159.4494287921034</v>
          </cell>
          <cell r="F28" t="str">
            <v>22-26</v>
          </cell>
          <cell r="G28" t="str">
            <v>PAV-RÍGIDO</v>
          </cell>
        </row>
        <row r="29">
          <cell r="A29" t="str">
            <v>C104</v>
          </cell>
          <cell r="B29">
            <v>1191463.399271481</v>
          </cell>
          <cell r="C29">
            <v>1144826.8596108749</v>
          </cell>
          <cell r="D29">
            <v>1155.1441202878093</v>
          </cell>
          <cell r="F29" t="str">
            <v>26-38</v>
          </cell>
          <cell r="G29" t="str">
            <v>PAV-RÍGIDO</v>
          </cell>
        </row>
        <row r="30">
          <cell r="A30" t="str">
            <v>C110</v>
          </cell>
          <cell r="B30">
            <v>1191462.8418117161</v>
          </cell>
          <cell r="C30">
            <v>1144792.153845073</v>
          </cell>
          <cell r="D30">
            <v>1152.9384668853863</v>
          </cell>
          <cell r="F30" t="str">
            <v>38-46</v>
          </cell>
          <cell r="G30" t="str">
            <v>PAV-RÍGIDO</v>
          </cell>
        </row>
        <row r="31">
          <cell r="A31" t="str">
            <v>C122</v>
          </cell>
          <cell r="B31">
            <v>1191462.0334376078</v>
          </cell>
          <cell r="C31">
            <v>1144760.658542125</v>
          </cell>
          <cell r="D31">
            <v>1150.7446010748581</v>
          </cell>
          <cell r="F31" t="str">
            <v>46-54</v>
          </cell>
          <cell r="G31" t="str">
            <v>PAV-ASFALTICO</v>
          </cell>
        </row>
        <row r="32">
          <cell r="A32" t="str">
            <v>C130</v>
          </cell>
          <cell r="B32">
            <v>1191461.571323764</v>
          </cell>
          <cell r="C32">
            <v>1144730.4794594583</v>
          </cell>
          <cell r="D32">
            <v>1147.5784266390315</v>
          </cell>
          <cell r="F32" t="str">
            <v>54-56</v>
          </cell>
          <cell r="G32" t="str">
            <v>PAV-ASFALTICO</v>
          </cell>
        </row>
        <row r="33">
          <cell r="A33" t="str">
            <v>C128</v>
          </cell>
          <cell r="B33">
            <v>1191431.892393013</v>
          </cell>
          <cell r="C33">
            <v>1144732.1344806391</v>
          </cell>
          <cell r="D33">
            <v>1147.7005174295173</v>
          </cell>
          <cell r="F33" t="str">
            <v>56-74</v>
          </cell>
          <cell r="G33" t="str">
            <v>PAV-ASFALTICO</v>
          </cell>
        </row>
        <row r="34">
          <cell r="A34" t="str">
            <v>C140</v>
          </cell>
          <cell r="B34">
            <v>1191433.1261077637</v>
          </cell>
          <cell r="C34">
            <v>1144710.7434003442</v>
          </cell>
          <cell r="D34">
            <v>1144.9210551968299</v>
          </cell>
          <cell r="F34" t="str">
            <v>58-60</v>
          </cell>
          <cell r="G34" t="str">
            <v>PAV-ASFALTICO</v>
          </cell>
        </row>
        <row r="35">
          <cell r="A35" t="str">
            <v>BOT9</v>
          </cell>
          <cell r="B35">
            <v>1191447.4583038669</v>
          </cell>
          <cell r="C35">
            <v>1144700.0254200781</v>
          </cell>
          <cell r="D35">
            <v>1134.6099999999999</v>
          </cell>
          <cell r="F35" t="str">
            <v>60-62</v>
          </cell>
          <cell r="G35" t="str">
            <v>PAV-ASFALTICO</v>
          </cell>
        </row>
        <row r="36">
          <cell r="A36" t="str">
            <v>C26</v>
          </cell>
          <cell r="B36">
            <v>1191515.8580873033</v>
          </cell>
          <cell r="C36">
            <v>1145421.851673282</v>
          </cell>
          <cell r="D36">
            <v>1203.2629999999999</v>
          </cell>
          <cell r="F36" t="str">
            <v>62-64</v>
          </cell>
          <cell r="G36" t="str">
            <v>PAV-ASFALTICO</v>
          </cell>
        </row>
        <row r="37">
          <cell r="A37" t="str">
            <v>C28</v>
          </cell>
          <cell r="B37">
            <v>1191508.3143</v>
          </cell>
          <cell r="C37">
            <v>1145367.4987999999</v>
          </cell>
          <cell r="D37">
            <v>1195.1600000000001</v>
          </cell>
          <cell r="F37" t="str">
            <v>96-98</v>
          </cell>
          <cell r="G37" t="str">
            <v>ZONA VERDE</v>
          </cell>
        </row>
        <row r="38">
          <cell r="A38" t="str">
            <v>C52</v>
          </cell>
          <cell r="B38">
            <v>1191502.8532229767</v>
          </cell>
          <cell r="C38">
            <v>1145325.3554622123</v>
          </cell>
          <cell r="D38">
            <v>1189.6320000000001</v>
          </cell>
          <cell r="F38" t="str">
            <v>98-100</v>
          </cell>
          <cell r="G38" t="str">
            <v>ZONA VERDE</v>
          </cell>
        </row>
        <row r="39">
          <cell r="A39" t="str">
            <v>C54</v>
          </cell>
          <cell r="B39">
            <v>1191500.4342392494</v>
          </cell>
          <cell r="C39">
            <v>1145291.1404657718</v>
          </cell>
          <cell r="D39">
            <v>1190.75</v>
          </cell>
          <cell r="F39" t="str">
            <v>100-104</v>
          </cell>
          <cell r="G39" t="str">
            <v>ZONA VERDE</v>
          </cell>
        </row>
        <row r="40">
          <cell r="A40" t="str">
            <v>TC1</v>
          </cell>
          <cell r="B40">
            <v>1191542.1189999999</v>
          </cell>
          <cell r="C40">
            <v>1145322.7350000001</v>
          </cell>
          <cell r="D40">
            <v>1190.0889999999999</v>
          </cell>
        </row>
        <row r="41">
          <cell r="A41" t="str">
            <v>C52</v>
          </cell>
          <cell r="B41">
            <v>1191502.8532229767</v>
          </cell>
          <cell r="C41">
            <v>1145325.3554622123</v>
          </cell>
          <cell r="D41">
            <v>1189.6317583792229</v>
          </cell>
          <cell r="F41" t="str">
            <v>104-106</v>
          </cell>
          <cell r="G41" t="str">
            <v>ZONA VERDE</v>
          </cell>
        </row>
        <row r="42">
          <cell r="A42" t="str">
            <v>C64</v>
          </cell>
          <cell r="B42">
            <v>1191540.5127123578</v>
          </cell>
          <cell r="C42">
            <v>1145209.1018411785</v>
          </cell>
          <cell r="D42">
            <v>1181.9725504697915</v>
          </cell>
          <cell r="F42" t="str">
            <v>106-108</v>
          </cell>
          <cell r="G42" t="str">
            <v>PAV-RÍGIDO</v>
          </cell>
        </row>
        <row r="43">
          <cell r="A43" t="str">
            <v>C62</v>
          </cell>
          <cell r="B43">
            <v>1191497.5579809428</v>
          </cell>
          <cell r="C43">
            <v>1145212.1362822251</v>
          </cell>
          <cell r="D43">
            <v>1181.973</v>
          </cell>
          <cell r="F43" t="str">
            <v>108-62</v>
          </cell>
          <cell r="G43" t="str">
            <v>PAV-RÍGIDO</v>
          </cell>
        </row>
        <row r="44">
          <cell r="A44" t="str">
            <v>C65</v>
          </cell>
          <cell r="B44">
            <v>1191532.7826694576</v>
          </cell>
          <cell r="C44">
            <v>1145148.0308560829</v>
          </cell>
          <cell r="D44">
            <v>1177.9460787660003</v>
          </cell>
          <cell r="F44" t="str">
            <v>102-100</v>
          </cell>
          <cell r="G44" t="str">
            <v>ZONA VERDE</v>
          </cell>
        </row>
        <row r="45">
          <cell r="A45" t="str">
            <v>C66</v>
          </cell>
          <cell r="B45">
            <v>1191494.9638704243</v>
          </cell>
          <cell r="C45">
            <v>1145147.1920447221</v>
          </cell>
          <cell r="D45">
            <v>1175.7530489268427</v>
          </cell>
          <cell r="F45" t="str">
            <v>80-82</v>
          </cell>
          <cell r="G45" t="str">
            <v>PAV-RÍGIDO</v>
          </cell>
        </row>
        <row r="46">
          <cell r="A46" t="str">
            <v>C74</v>
          </cell>
          <cell r="B46">
            <v>1191499.2138336732</v>
          </cell>
          <cell r="C46">
            <v>1144986.8170596131</v>
          </cell>
          <cell r="D46">
            <v>1166.8280156071628</v>
          </cell>
          <cell r="F46" t="str">
            <v>82-84</v>
          </cell>
          <cell r="G46" t="str">
            <v>PAV-RÍGIDO</v>
          </cell>
        </row>
        <row r="47">
          <cell r="A47" t="str">
            <v>C92</v>
          </cell>
          <cell r="B47">
            <v>1191523.5256064434</v>
          </cell>
          <cell r="C47">
            <v>1144986.5423009782</v>
          </cell>
          <cell r="D47">
            <v>1166.3729599073076</v>
          </cell>
          <cell r="F47" t="str">
            <v>84-88</v>
          </cell>
          <cell r="G47" t="str">
            <v>PAV-RÍGIDO</v>
          </cell>
        </row>
        <row r="48">
          <cell r="A48" t="str">
            <v>C94</v>
          </cell>
          <cell r="B48">
            <v>1191526.1470680055</v>
          </cell>
          <cell r="C48">
            <v>1144928.2134385803</v>
          </cell>
          <cell r="D48">
            <v>1163.4417861952909</v>
          </cell>
          <cell r="F48" t="str">
            <v>88-116</v>
          </cell>
        </row>
        <row r="49">
          <cell r="A49" t="str">
            <v>C96</v>
          </cell>
          <cell r="B49">
            <v>1191526.3531607171</v>
          </cell>
          <cell r="C49">
            <v>1144891.4892880481</v>
          </cell>
          <cell r="D49">
            <v>1160.8718878458428</v>
          </cell>
          <cell r="F49" t="str">
            <v>84-86</v>
          </cell>
          <cell r="G49" t="str">
            <v>PAV-RÍGIDO</v>
          </cell>
        </row>
        <row r="50">
          <cell r="A50" t="str">
            <v>C100</v>
          </cell>
          <cell r="B50">
            <v>1191527.5483723937</v>
          </cell>
          <cell r="C50">
            <v>1144827.6473020378</v>
          </cell>
          <cell r="D50">
            <v>1155.9654330649385</v>
          </cell>
          <cell r="F50" t="str">
            <v>86-74</v>
          </cell>
          <cell r="G50" t="str">
            <v>PAV-RÍGIDO</v>
          </cell>
        </row>
        <row r="51">
          <cell r="A51" t="str">
            <v>C116</v>
          </cell>
          <cell r="B51">
            <v>1191528.4827198791</v>
          </cell>
          <cell r="C51">
            <v>1144786.689050117</v>
          </cell>
          <cell r="D51">
            <v>1153.2575718136488</v>
          </cell>
          <cell r="F51" t="str">
            <v>88-90</v>
          </cell>
          <cell r="G51" t="str">
            <v>PAV_ASFÁLTICO</v>
          </cell>
        </row>
        <row r="52">
          <cell r="A52" t="str">
            <v>C120</v>
          </cell>
          <cell r="B52">
            <v>1191529.177072189</v>
          </cell>
          <cell r="C52">
            <v>1144752.0608019887</v>
          </cell>
          <cell r="D52">
            <v>1150.2924485892886</v>
          </cell>
          <cell r="F52" t="str">
            <v>90-BOT6</v>
          </cell>
          <cell r="G52" t="str">
            <v>PAV_ASFÁLTICO</v>
          </cell>
        </row>
        <row r="53">
          <cell r="A53" t="str">
            <v>C132</v>
          </cell>
          <cell r="B53">
            <v>1191529.3554967688</v>
          </cell>
          <cell r="C53">
            <v>1144724.1237319179</v>
          </cell>
          <cell r="D53">
            <v>1148.6058974796965</v>
          </cell>
          <cell r="F53" t="str">
            <v>92-94</v>
          </cell>
          <cell r="G53" t="str">
            <v>PAV-RÍGIDO</v>
          </cell>
        </row>
        <row r="54">
          <cell r="A54" t="str">
            <v>C130</v>
          </cell>
          <cell r="B54">
            <v>1191461.571323764</v>
          </cell>
          <cell r="C54">
            <v>1144730.4794594583</v>
          </cell>
          <cell r="D54">
            <v>1147.5784266390315</v>
          </cell>
          <cell r="F54" t="str">
            <v>110-112</v>
          </cell>
          <cell r="G54" t="str">
            <v>PAV-RÍGIDO</v>
          </cell>
        </row>
        <row r="55">
          <cell r="A55" t="str">
            <v>C100</v>
          </cell>
          <cell r="B55">
            <v>1191527.5483723937</v>
          </cell>
          <cell r="C55">
            <v>1144827.6473020378</v>
          </cell>
          <cell r="D55">
            <v>1155.9654330649385</v>
          </cell>
          <cell r="F55" t="str">
            <v>112-114</v>
          </cell>
          <cell r="G55" t="str">
            <v>PAV-RÍGIDO</v>
          </cell>
        </row>
        <row r="56">
          <cell r="A56" t="str">
            <v>C102</v>
          </cell>
          <cell r="B56">
            <v>1191501.6060028421</v>
          </cell>
          <cell r="C56">
            <v>1144827.5702766138</v>
          </cell>
          <cell r="D56">
            <v>1155.9129076851048</v>
          </cell>
          <cell r="F56" t="str">
            <v>114-116</v>
          </cell>
          <cell r="G56" t="str">
            <v>PAV-RÍGIDO</v>
          </cell>
        </row>
        <row r="57">
          <cell r="A57" t="str">
            <v>C104</v>
          </cell>
          <cell r="B57">
            <v>1191463.399271481</v>
          </cell>
          <cell r="C57">
            <v>1144826.8596108749</v>
          </cell>
          <cell r="D57">
            <v>1155.1441202878093</v>
          </cell>
        </row>
        <row r="58">
          <cell r="A58" t="str">
            <v>C106</v>
          </cell>
          <cell r="B58">
            <v>1191431.5151670205</v>
          </cell>
          <cell r="C58">
            <v>1144825.6209093952</v>
          </cell>
          <cell r="D58">
            <v>1154.6266067570036</v>
          </cell>
          <cell r="F58" t="str">
            <v>116-118</v>
          </cell>
          <cell r="G58" t="str">
            <v>PAV-RÍGIDO</v>
          </cell>
        </row>
        <row r="59">
          <cell r="A59" t="str">
            <v>C114</v>
          </cell>
          <cell r="B59">
            <v>1191501.9727163019</v>
          </cell>
          <cell r="C59">
            <v>1144788.5440485245</v>
          </cell>
          <cell r="D59">
            <v>1153.2621634085367</v>
          </cell>
        </row>
        <row r="60">
          <cell r="A60" t="str">
            <v>C112</v>
          </cell>
          <cell r="B60">
            <v>1191500.1950739091</v>
          </cell>
          <cell r="C60">
            <v>1144788.9457463184</v>
          </cell>
          <cell r="D60">
            <v>1153.2556116151654</v>
          </cell>
          <cell r="F60" t="str">
            <v>118-120</v>
          </cell>
          <cell r="G60" t="str">
            <v>PAV-RÍGIDO</v>
          </cell>
        </row>
        <row r="61">
          <cell r="A61" t="str">
            <v>C110</v>
          </cell>
          <cell r="B61">
            <v>1191462.8418117161</v>
          </cell>
          <cell r="C61">
            <v>1144792.153845073</v>
          </cell>
          <cell r="D61">
            <v>1152.9384668853863</v>
          </cell>
          <cell r="F61" t="str">
            <v>120-122</v>
          </cell>
          <cell r="G61" t="str">
            <v>PAV-RÍGIDO</v>
          </cell>
        </row>
        <row r="62">
          <cell r="A62" t="str">
            <v>TC3</v>
          </cell>
          <cell r="B62">
            <v>1191501.3699</v>
          </cell>
          <cell r="C62">
            <v>1144808.7973</v>
          </cell>
          <cell r="D62">
            <v>1154.8399999999999</v>
          </cell>
          <cell r="F62" t="str">
            <v>122-BOT</v>
          </cell>
          <cell r="G62" t="str">
            <v>PAV-RÍGIDO</v>
          </cell>
        </row>
        <row r="63">
          <cell r="A63" t="str">
            <v>C120</v>
          </cell>
          <cell r="B63">
            <v>1191529.177072189</v>
          </cell>
          <cell r="C63">
            <v>1144752.0608019887</v>
          </cell>
          <cell r="D63">
            <v>1150.2924485892886</v>
          </cell>
        </row>
        <row r="64">
          <cell r="A64" t="str">
            <v>C122</v>
          </cell>
          <cell r="B64">
            <v>1191462.0334376078</v>
          </cell>
          <cell r="C64">
            <v>1144760.658542125</v>
          </cell>
          <cell r="D64">
            <v>1150.7446010748581</v>
          </cell>
        </row>
        <row r="65">
          <cell r="A65" t="str">
            <v>C96</v>
          </cell>
          <cell r="B65">
            <v>1191526.3531607171</v>
          </cell>
          <cell r="C65">
            <v>1144891.4892880481</v>
          </cell>
          <cell r="D65">
            <v>1160.8718878458428</v>
          </cell>
        </row>
        <row r="66">
          <cell r="A66" t="str">
            <v>C97</v>
          </cell>
          <cell r="B66">
            <v>1191565.4065407964</v>
          </cell>
          <cell r="C66">
            <v>1144892.8155515667</v>
          </cell>
          <cell r="D66">
            <v>1160.2233660169181</v>
          </cell>
        </row>
        <row r="67">
          <cell r="A67" t="str">
            <v>C98</v>
          </cell>
          <cell r="B67">
            <v>1191569.8600007538</v>
          </cell>
          <cell r="C67">
            <v>1144828.6744065618</v>
          </cell>
          <cell r="D67">
            <v>1155.9259800197913</v>
          </cell>
        </row>
        <row r="68">
          <cell r="A68" t="str">
            <v>C118</v>
          </cell>
          <cell r="B68">
            <v>1191571.2640659509</v>
          </cell>
          <cell r="C68">
            <v>1144782.6282532108</v>
          </cell>
          <cell r="D68">
            <v>1152.7656705800646</v>
          </cell>
        </row>
        <row r="69">
          <cell r="A69" t="str">
            <v>C134</v>
          </cell>
          <cell r="B69">
            <v>1191556.5603261429</v>
          </cell>
          <cell r="C69">
            <v>1144722.322583054</v>
          </cell>
          <cell r="D69">
            <v>1148.4671202861955</v>
          </cell>
        </row>
        <row r="70">
          <cell r="A70" t="str">
            <v>C136</v>
          </cell>
          <cell r="B70">
            <v>1191566.1729253982</v>
          </cell>
          <cell r="C70">
            <v>1144707.4150436397</v>
          </cell>
          <cell r="D70">
            <v>1147.1464895875115</v>
          </cell>
        </row>
        <row r="71">
          <cell r="A71" t="str">
            <v>C138</v>
          </cell>
          <cell r="B71">
            <v>1191564.1166434162</v>
          </cell>
          <cell r="C71">
            <v>1144689.0780558048</v>
          </cell>
          <cell r="D71">
            <v>1145.5126510172631</v>
          </cell>
        </row>
        <row r="72">
          <cell r="A72" t="str">
            <v>BOT7</v>
          </cell>
          <cell r="B72">
            <v>1191601.1109846877</v>
          </cell>
          <cell r="C72">
            <v>1144687.0181042748</v>
          </cell>
          <cell r="D72">
            <v>1127.6437102567099</v>
          </cell>
        </row>
        <row r="73">
          <cell r="A73" t="str">
            <v>TC4</v>
          </cell>
          <cell r="B73">
            <v>1191463.7904000001</v>
          </cell>
          <cell r="C73">
            <v>1144930.5388</v>
          </cell>
          <cell r="D73">
            <v>1161.7639999999999</v>
          </cell>
        </row>
        <row r="74">
          <cell r="A74" t="str">
            <v>C82</v>
          </cell>
          <cell r="B74">
            <v>1191433.9077385911</v>
          </cell>
          <cell r="C74">
            <v>1144931.8403828214</v>
          </cell>
          <cell r="D74">
            <v>1159.9307098309339</v>
          </cell>
        </row>
        <row r="75">
          <cell r="A75" t="str">
            <v>C84</v>
          </cell>
          <cell r="B75">
            <v>1191432.904671584</v>
          </cell>
          <cell r="C75">
            <v>1144889.7090872482</v>
          </cell>
          <cell r="D75">
            <v>1157.8125746058085</v>
          </cell>
        </row>
        <row r="76">
          <cell r="A76" t="str">
            <v>C108</v>
          </cell>
          <cell r="B76">
            <v>1191431.0758337972</v>
          </cell>
          <cell r="C76">
            <v>1144796.2155168962</v>
          </cell>
          <cell r="D76">
            <v>1153.093708605792</v>
          </cell>
        </row>
        <row r="77">
          <cell r="A77" t="str">
            <v>C124</v>
          </cell>
          <cell r="B77">
            <v>1191430.8320209784</v>
          </cell>
          <cell r="C77">
            <v>1144764.2463879071</v>
          </cell>
          <cell r="D77">
            <v>1151.36099689966</v>
          </cell>
        </row>
        <row r="78">
          <cell r="A78" t="str">
            <v>C126</v>
          </cell>
          <cell r="B78">
            <v>1191430.4374146583</v>
          </cell>
          <cell r="C78">
            <v>1144732.9865426922</v>
          </cell>
          <cell r="D78">
            <v>1147.7185499223162</v>
          </cell>
        </row>
        <row r="79">
          <cell r="A79" t="str">
            <v>C128</v>
          </cell>
          <cell r="B79">
            <v>1191431.892393013</v>
          </cell>
          <cell r="C79">
            <v>1144732.1344806391</v>
          </cell>
          <cell r="D79">
            <v>1147.7005174295173</v>
          </cell>
          <cell r="G79" t="e">
            <v>#VALUE!</v>
          </cell>
          <cell r="H79" t="e">
            <v>#VALUE!</v>
          </cell>
        </row>
        <row r="80">
          <cell r="A80" t="str">
            <v>C86</v>
          </cell>
          <cell r="B80">
            <v>1191398.6718257838</v>
          </cell>
          <cell r="C80">
            <v>1144889.2047952481</v>
          </cell>
          <cell r="D80">
            <v>1156.6426841433508</v>
          </cell>
          <cell r="G80" t="e">
            <v>#VALUE!</v>
          </cell>
          <cell r="H80" t="e">
            <v>#VALUE!</v>
          </cell>
        </row>
        <row r="81">
          <cell r="A81" t="str">
            <v>C88</v>
          </cell>
          <cell r="B81">
            <v>1191385.2400421887</v>
          </cell>
          <cell r="C81">
            <v>1144831.5866018485</v>
          </cell>
          <cell r="D81">
            <v>1152.2815318608457</v>
          </cell>
        </row>
        <row r="82">
          <cell r="A82" t="str">
            <v>C108</v>
          </cell>
          <cell r="B82">
            <v>1191431.0758337972</v>
          </cell>
          <cell r="C82">
            <v>1144796.2155168962</v>
          </cell>
          <cell r="D82">
            <v>1153.093708605792</v>
          </cell>
        </row>
        <row r="83">
          <cell r="A83" t="str">
            <v>PT1</v>
          </cell>
          <cell r="B83">
            <v>1191517.289073844</v>
          </cell>
          <cell r="C83">
            <v>1145508.4159308083</v>
          </cell>
          <cell r="D83">
            <v>1230.9528403960812</v>
          </cell>
        </row>
        <row r="84">
          <cell r="A84" t="str">
            <v>PT2</v>
          </cell>
          <cell r="B84">
            <v>1191531.5977</v>
          </cell>
          <cell r="C84">
            <v>1145505.7890999999</v>
          </cell>
          <cell r="D84">
            <v>1226.654</v>
          </cell>
        </row>
        <row r="85">
          <cell r="A85" t="str">
            <v>C1</v>
          </cell>
          <cell r="B85">
            <v>1191545.1289403753</v>
          </cell>
          <cell r="C85">
            <v>1145519.9104343585</v>
          </cell>
          <cell r="D85">
            <v>1220.9332550114161</v>
          </cell>
        </row>
        <row r="86">
          <cell r="A86" t="str">
            <v>C2</v>
          </cell>
          <cell r="B86">
            <v>1191550.4788459165</v>
          </cell>
          <cell r="C86">
            <v>1145514.8570228245</v>
          </cell>
          <cell r="D86">
            <v>1218.2593464328063</v>
          </cell>
        </row>
        <row r="87">
          <cell r="A87" t="str">
            <v>C4</v>
          </cell>
          <cell r="B87">
            <v>1191540.2756986935</v>
          </cell>
          <cell r="C87">
            <v>1145487.5546737197</v>
          </cell>
          <cell r="D87">
            <v>1211.8135146093448</v>
          </cell>
        </row>
        <row r="88">
          <cell r="A88" t="str">
            <v>C36</v>
          </cell>
          <cell r="B88">
            <v>1191385.9782167007</v>
          </cell>
          <cell r="C88">
            <v>1145366.0249690493</v>
          </cell>
          <cell r="D88">
            <v>1186.0971475412819</v>
          </cell>
          <cell r="E88" t="str">
            <v>C34</v>
          </cell>
          <cell r="F88">
            <v>1191407.6480886049</v>
          </cell>
          <cell r="G88">
            <v>1145368.3297261901</v>
          </cell>
          <cell r="H88">
            <v>1185.865220816396</v>
          </cell>
          <cell r="I88" t="str">
            <v>C34</v>
          </cell>
        </row>
        <row r="89">
          <cell r="A89" t="str">
            <v>C34</v>
          </cell>
          <cell r="B89">
            <v>1191407.6480886049</v>
          </cell>
          <cell r="C89">
            <v>1145368.3297261901</v>
          </cell>
          <cell r="D89">
            <v>1185.865220816396</v>
          </cell>
        </row>
        <row r="90">
          <cell r="A90" t="str">
            <v>C32</v>
          </cell>
          <cell r="B90">
            <v>1191444.5673425526</v>
          </cell>
          <cell r="C90">
            <v>1145372.5219059505</v>
          </cell>
          <cell r="D90">
            <v>1186.8904668925011</v>
          </cell>
        </row>
        <row r="91">
          <cell r="A91" t="str">
            <v>C30</v>
          </cell>
          <cell r="B91">
            <v>1191480.2691174878</v>
          </cell>
          <cell r="C91">
            <v>1145371.9440329694</v>
          </cell>
          <cell r="D91">
            <v>1190.8422046707394</v>
          </cell>
        </row>
        <row r="92">
          <cell r="A92" t="str">
            <v>C40</v>
          </cell>
          <cell r="B92">
            <v>1191233.6051568398</v>
          </cell>
          <cell r="C92">
            <v>1145315.3305393076</v>
          </cell>
          <cell r="D92">
            <v>1205.6533415126141</v>
          </cell>
        </row>
        <row r="93">
          <cell r="A93" t="str">
            <v>BOT2</v>
          </cell>
          <cell r="B93">
            <v>1191343.7437278249</v>
          </cell>
          <cell r="C93">
            <v>1145348.0400492826</v>
          </cell>
          <cell r="D93">
            <v>1181.7207503766831</v>
          </cell>
        </row>
        <row r="94">
          <cell r="A94" t="str">
            <v>C60</v>
          </cell>
          <cell r="B94">
            <v>1191499.5953794362</v>
          </cell>
          <cell r="C94">
            <v>1145257.5732452362</v>
          </cell>
          <cell r="D94">
            <v>1182.2805486798327</v>
          </cell>
        </row>
        <row r="95">
          <cell r="A95" t="str">
            <v>C50</v>
          </cell>
          <cell r="B95">
            <v>1191452.9479753971</v>
          </cell>
          <cell r="C95">
            <v>1145258.0259143095</v>
          </cell>
          <cell r="D95">
            <v>1179.4210856841094</v>
          </cell>
        </row>
        <row r="96">
          <cell r="A96" t="str">
            <v>C48</v>
          </cell>
          <cell r="B96">
            <v>1191416.5215588321</v>
          </cell>
          <cell r="C96">
            <v>1145268.427506027</v>
          </cell>
          <cell r="D96">
            <v>1174.4300171656976</v>
          </cell>
        </row>
        <row r="97">
          <cell r="A97" t="str">
            <v>C40</v>
          </cell>
          <cell r="B97">
            <v>1191233.6051568398</v>
          </cell>
          <cell r="C97">
            <v>1145315.3305393076</v>
          </cell>
          <cell r="D97">
            <v>1205.6533415126141</v>
          </cell>
        </row>
        <row r="98">
          <cell r="A98" t="str">
            <v>C42</v>
          </cell>
          <cell r="B98">
            <v>1191315.1649979209</v>
          </cell>
          <cell r="C98">
            <v>1145293.7707278812</v>
          </cell>
          <cell r="D98">
            <v>1191.9576915731323</v>
          </cell>
        </row>
        <row r="99">
          <cell r="A99" t="str">
            <v>C38</v>
          </cell>
          <cell r="B99">
            <v>1191333.3602941735</v>
          </cell>
          <cell r="C99">
            <v>1145360.6807149199</v>
          </cell>
          <cell r="D99">
            <v>1186.121058422025</v>
          </cell>
        </row>
        <row r="100">
          <cell r="A100" t="str">
            <v>C44</v>
          </cell>
          <cell r="B100">
            <v>1191343.4377744319</v>
          </cell>
          <cell r="C100">
            <v>1145286.4692994244</v>
          </cell>
          <cell r="D100">
            <v>1186.7896610341879</v>
          </cell>
        </row>
        <row r="101">
          <cell r="A101" t="str">
            <v>C46</v>
          </cell>
          <cell r="B101">
            <v>1191361.9793602214</v>
          </cell>
          <cell r="C101">
            <v>1145282.0798004218</v>
          </cell>
          <cell r="D101">
            <v>1182.6461140254107</v>
          </cell>
        </row>
        <row r="102">
          <cell r="A102" t="str">
            <v>BOT5</v>
          </cell>
          <cell r="B102">
            <v>1191417.1800177342</v>
          </cell>
          <cell r="C102">
            <v>1145255.6605787077</v>
          </cell>
          <cell r="D102">
            <v>1170.1999999999998</v>
          </cell>
        </row>
        <row r="103">
          <cell r="A103" t="str">
            <v>TC5</v>
          </cell>
          <cell r="B103">
            <v>1191488.4743999999</v>
          </cell>
          <cell r="C103">
            <v>1145147.0571000001</v>
          </cell>
          <cell r="D103">
            <v>1175.1600000000001</v>
          </cell>
        </row>
        <row r="104">
          <cell r="A104" t="str">
            <v>C68</v>
          </cell>
          <cell r="B104">
            <v>1191437.9826942703</v>
          </cell>
          <cell r="C104">
            <v>1145146.6830247378</v>
          </cell>
          <cell r="D104">
            <v>1165.2966002560861</v>
          </cell>
        </row>
        <row r="105">
          <cell r="A105" t="str">
            <v>BOT6</v>
          </cell>
          <cell r="B105">
            <v>1191437.4368949365</v>
          </cell>
          <cell r="C105">
            <v>1145141.8977111292</v>
          </cell>
          <cell r="D105">
            <v>1164.77</v>
          </cell>
        </row>
        <row r="106">
          <cell r="A106" t="str">
            <v>C142</v>
          </cell>
          <cell r="B106">
            <v>1191095.5909430501</v>
          </cell>
          <cell r="C106">
            <v>1144945.8784109976</v>
          </cell>
          <cell r="D106">
            <v>1162.7580487242119</v>
          </cell>
        </row>
        <row r="107">
          <cell r="A107" t="str">
            <v>CJ143</v>
          </cell>
          <cell r="B107">
            <v>1191164.0954978752</v>
          </cell>
          <cell r="C107">
            <v>1144957.758586125</v>
          </cell>
          <cell r="D107">
            <v>1152.1839261782011</v>
          </cell>
        </row>
        <row r="108">
          <cell r="A108" t="str">
            <v>CJ144</v>
          </cell>
          <cell r="B108">
            <v>1191167.6089525388</v>
          </cell>
          <cell r="C108">
            <v>1144954.3943995798</v>
          </cell>
          <cell r="D108">
            <v>1152.2503678737269</v>
          </cell>
        </row>
        <row r="109">
          <cell r="A109" t="str">
            <v>C150</v>
          </cell>
          <cell r="B109">
            <v>1191181.9452158145</v>
          </cell>
          <cell r="C109">
            <v>1144932.4233982624</v>
          </cell>
          <cell r="D109">
            <v>1151.8081336255802</v>
          </cell>
        </row>
        <row r="110">
          <cell r="A110" t="str">
            <v>CJ152</v>
          </cell>
          <cell r="B110">
            <v>1191191.5967579724</v>
          </cell>
          <cell r="C110">
            <v>1144939.66916314</v>
          </cell>
          <cell r="D110">
            <v>1150.8302120287158</v>
          </cell>
        </row>
        <row r="111">
          <cell r="A111" t="str">
            <v>BOT11</v>
          </cell>
          <cell r="B111">
            <v>1191241.4727164977</v>
          </cell>
          <cell r="C111">
            <v>1144942.4868432211</v>
          </cell>
          <cell r="D111">
            <v>1141.95</v>
          </cell>
        </row>
        <row r="112">
          <cell r="A112" t="str">
            <v>CJ166</v>
          </cell>
          <cell r="B112">
            <v>1191164.6906081452</v>
          </cell>
          <cell r="C112">
            <v>1144781.2073734854</v>
          </cell>
          <cell r="D112">
            <v>1178.0029836888752</v>
          </cell>
        </row>
        <row r="113">
          <cell r="A113" t="str">
            <v>CJ164</v>
          </cell>
          <cell r="B113">
            <v>1191124.0879706354</v>
          </cell>
          <cell r="C113">
            <v>1144864.9517246683</v>
          </cell>
          <cell r="D113">
            <v>1170.0820154856133</v>
          </cell>
        </row>
        <row r="114">
          <cell r="A114" t="str">
            <v>CJ168</v>
          </cell>
          <cell r="B114">
            <v>1191113.9781378738</v>
          </cell>
          <cell r="C114">
            <v>1144869.349847222</v>
          </cell>
          <cell r="D114">
            <v>1170.0820154856133</v>
          </cell>
        </row>
        <row r="115">
          <cell r="A115" t="str">
            <v>CJ162</v>
          </cell>
          <cell r="B115">
            <v>1191127.8199318557</v>
          </cell>
          <cell r="C115">
            <v>1144878.0189709365</v>
          </cell>
          <cell r="D115">
            <v>1168.9728423386268</v>
          </cell>
        </row>
        <row r="116">
          <cell r="A116" t="str">
            <v>CJ156</v>
          </cell>
          <cell r="B116">
            <v>1191149.8309283894</v>
          </cell>
          <cell r="C116">
            <v>1144892.0446032835</v>
          </cell>
          <cell r="D116">
            <v>1165.7435616916148</v>
          </cell>
        </row>
        <row r="117">
          <cell r="A117" t="str">
            <v>CJ154</v>
          </cell>
          <cell r="B117">
            <v>1191185.338261886</v>
          </cell>
          <cell r="C117">
            <v>1144919.5643371632</v>
          </cell>
          <cell r="D117">
            <v>1152.1975496993373</v>
          </cell>
        </row>
        <row r="118">
          <cell r="A118" t="str">
            <v>C162</v>
          </cell>
          <cell r="B118">
            <v>1191028.1944093516</v>
          </cell>
          <cell r="C118">
            <v>1145053.8591286908</v>
          </cell>
          <cell r="D118">
            <v>1161.9748751997436</v>
          </cell>
        </row>
        <row r="119">
          <cell r="A119" t="str">
            <v>C160</v>
          </cell>
          <cell r="B119">
            <v>1191126.4227609062</v>
          </cell>
          <cell r="C119">
            <v>1145032.8987971456</v>
          </cell>
          <cell r="D119">
            <v>1148.1460356545308</v>
          </cell>
        </row>
        <row r="120">
          <cell r="A120" t="str">
            <v>C158</v>
          </cell>
          <cell r="B120">
            <v>1191156.0283301936</v>
          </cell>
          <cell r="C120">
            <v>1145012.7727539577</v>
          </cell>
          <cell r="D120">
            <v>1145.4605361375882</v>
          </cell>
        </row>
        <row r="121">
          <cell r="A121" t="str">
            <v>BOT12</v>
          </cell>
          <cell r="B121">
            <v>1191172.9074182273</v>
          </cell>
          <cell r="C121">
            <v>1145004.7513755194</v>
          </cell>
          <cell r="D121">
            <v>1142.0337810361893</v>
          </cell>
        </row>
        <row r="122">
          <cell r="A122" t="str">
            <v>TC6</v>
          </cell>
        </row>
        <row r="123">
          <cell r="A123" t="str">
            <v>C142</v>
          </cell>
          <cell r="B123">
            <v>1191095.5909430501</v>
          </cell>
          <cell r="C123">
            <v>1144945.8784109976</v>
          </cell>
          <cell r="D123">
            <v>1162.7580487242119</v>
          </cell>
        </row>
        <row r="124">
          <cell r="A124" t="str">
            <v>CJ143</v>
          </cell>
          <cell r="B124">
            <v>1191164.0954978752</v>
          </cell>
          <cell r="C124">
            <v>1144957.758586125</v>
          </cell>
          <cell r="D124">
            <v>1152.1839261782011</v>
          </cell>
        </row>
        <row r="125">
          <cell r="A125" t="str">
            <v>CJ144</v>
          </cell>
          <cell r="B125">
            <v>1191167.6089525388</v>
          </cell>
          <cell r="C125">
            <v>1144954.3943995798</v>
          </cell>
          <cell r="D125">
            <v>1152.2503678737269</v>
          </cell>
        </row>
        <row r="126">
          <cell r="A126" t="str">
            <v>C150</v>
          </cell>
          <cell r="B126">
            <v>1191181.9452158145</v>
          </cell>
          <cell r="C126">
            <v>1144932.4233982624</v>
          </cell>
          <cell r="D126">
            <v>1151.8081336255802</v>
          </cell>
        </row>
        <row r="127">
          <cell r="A127" t="str">
            <v>CJ152</v>
          </cell>
          <cell r="B127">
            <v>1191191.5967579724</v>
          </cell>
          <cell r="C127">
            <v>1144939.66916314</v>
          </cell>
          <cell r="D127">
            <v>1150.8302120287158</v>
          </cell>
        </row>
        <row r="128">
          <cell r="A128" t="str">
            <v>BOT11</v>
          </cell>
          <cell r="B128">
            <v>1144942.4868432211</v>
          </cell>
          <cell r="C128">
            <v>1144942.4868432211</v>
          </cell>
          <cell r="D128">
            <v>1141.95</v>
          </cell>
        </row>
        <row r="129">
          <cell r="A129" t="str">
            <v>CJ166</v>
          </cell>
          <cell r="B129">
            <v>1191164.6906081452</v>
          </cell>
          <cell r="C129">
            <v>1144781.2073734854</v>
          </cell>
          <cell r="D129">
            <v>1178.0029836888752</v>
          </cell>
        </row>
        <row r="130">
          <cell r="A130" t="str">
            <v>CJ164</v>
          </cell>
          <cell r="B130">
            <v>1191124.0879706354</v>
          </cell>
          <cell r="C130">
            <v>1144864.9517246683</v>
          </cell>
          <cell r="D130">
            <v>1170.0820154856133</v>
          </cell>
        </row>
        <row r="131">
          <cell r="A131" t="str">
            <v>CJ168</v>
          </cell>
          <cell r="B131">
            <v>1191113.9781378738</v>
          </cell>
          <cell r="C131">
            <v>1144869.349847222</v>
          </cell>
          <cell r="D131">
            <v>1171.3969999999999</v>
          </cell>
        </row>
        <row r="132">
          <cell r="A132" t="str">
            <v>CJ162</v>
          </cell>
          <cell r="B132">
            <v>1191127.8199318557</v>
          </cell>
          <cell r="C132">
            <v>1144878.0189709365</v>
          </cell>
          <cell r="D132">
            <v>1168.9728423386268</v>
          </cell>
        </row>
        <row r="133">
          <cell r="A133" t="str">
            <v>CJ156</v>
          </cell>
          <cell r="B133">
            <v>1191149.8309283894</v>
          </cell>
          <cell r="C133">
            <v>1144892.0446032835</v>
          </cell>
          <cell r="D133">
            <v>1165.7435616916148</v>
          </cell>
        </row>
        <row r="134">
          <cell r="A134" t="str">
            <v>CJ154</v>
          </cell>
          <cell r="B134">
            <v>1191185.338261886</v>
          </cell>
          <cell r="C134">
            <v>1144919.5643371632</v>
          </cell>
          <cell r="D134">
            <v>1152.1975496993373</v>
          </cell>
        </row>
        <row r="135">
          <cell r="A135" t="str">
            <v xml:space="preserve">CJ164' </v>
          </cell>
          <cell r="B135">
            <v>1191125.3992000001</v>
          </cell>
          <cell r="C135">
            <v>1144869.5430999999</v>
          </cell>
          <cell r="D135">
            <v>1169.8</v>
          </cell>
        </row>
        <row r="136">
          <cell r="A136" t="str">
            <v>BOT4</v>
          </cell>
          <cell r="B136">
            <v>1191427.1189999999</v>
          </cell>
          <cell r="C136">
            <v>1145287.852</v>
          </cell>
          <cell r="D136">
            <v>1174.47</v>
          </cell>
        </row>
        <row r="137">
          <cell r="A137" t="str">
            <v>C119</v>
          </cell>
          <cell r="B137">
            <v>1191568.6373863991</v>
          </cell>
          <cell r="C137">
            <v>1144748.6849122746</v>
          </cell>
          <cell r="D137">
            <v>1150.2344069418371</v>
          </cell>
        </row>
        <row r="138">
          <cell r="A138" t="str">
            <v>CJ149</v>
          </cell>
          <cell r="B138">
            <v>1191158.2828147956</v>
          </cell>
          <cell r="C138">
            <v>1144931.4597573425</v>
          </cell>
          <cell r="D138">
            <v>1153.7148713143672</v>
          </cell>
        </row>
        <row r="139">
          <cell r="A139" t="str">
            <v>CJ145</v>
          </cell>
          <cell r="B139">
            <v>1191168.8141633389</v>
          </cell>
          <cell r="C139">
            <v>1144964.1446512789</v>
          </cell>
          <cell r="D139">
            <v>1152.1940647020156</v>
          </cell>
        </row>
        <row r="140">
          <cell r="A140" t="str">
            <v>BOT3</v>
          </cell>
          <cell r="B140">
            <v>1191162.4972890744</v>
          </cell>
          <cell r="C140">
            <v>1144984.0644106872</v>
          </cell>
          <cell r="D140">
            <v>1149.6611593464099</v>
          </cell>
        </row>
        <row r="141">
          <cell r="A141" t="str">
            <v xml:space="preserve">CJ164' </v>
          </cell>
          <cell r="B141">
            <v>1191125.5163</v>
          </cell>
          <cell r="C141">
            <v>1144869.6651000001</v>
          </cell>
          <cell r="D141">
            <v>1170.0820000000001</v>
          </cell>
        </row>
        <row r="142">
          <cell r="A142" t="str">
            <v>A</v>
          </cell>
          <cell r="B142">
            <v>1191449.6170000001</v>
          </cell>
          <cell r="C142">
            <v>1145215.1459999999</v>
          </cell>
          <cell r="D142">
            <v>1178.3</v>
          </cell>
        </row>
        <row r="143">
          <cell r="A143" t="str">
            <v>B</v>
          </cell>
          <cell r="B143">
            <v>1191407.9083</v>
          </cell>
          <cell r="C143">
            <v>1145366.8773000001</v>
          </cell>
          <cell r="D143">
            <v>1185.8499999999999</v>
          </cell>
        </row>
        <row r="144">
          <cell r="A144" t="str">
            <v>C</v>
          </cell>
          <cell r="B144">
            <v>1191440.9646999999</v>
          </cell>
          <cell r="C144">
            <v>1145369.358</v>
          </cell>
          <cell r="D144">
            <v>1186.8599999999999</v>
          </cell>
        </row>
        <row r="145">
          <cell r="A145" t="str">
            <v>D</v>
          </cell>
          <cell r="B145">
            <v>1191432.5190000001</v>
          </cell>
          <cell r="C145">
            <v>1145323.0830000001</v>
          </cell>
          <cell r="D145">
            <v>1180</v>
          </cell>
        </row>
        <row r="146">
          <cell r="A146" t="str">
            <v>E</v>
          </cell>
          <cell r="B146">
            <v>1191419.629</v>
          </cell>
          <cell r="C146">
            <v>1145286.8910000001</v>
          </cell>
          <cell r="D146">
            <v>1174.9000000000001</v>
          </cell>
        </row>
        <row r="147">
          <cell r="A147" t="str">
            <v>F</v>
          </cell>
          <cell r="B147">
            <v>1191417.9887000001</v>
          </cell>
          <cell r="C147">
            <v>1145241.8622999999</v>
          </cell>
          <cell r="D147">
            <v>1171</v>
          </cell>
        </row>
        <row r="148">
          <cell r="A148" t="str">
            <v>FIN</v>
          </cell>
          <cell r="B148">
            <v>1191564.6129999999</v>
          </cell>
          <cell r="C148">
            <v>1144721.8181</v>
          </cell>
          <cell r="D148">
            <v>1144</v>
          </cell>
        </row>
        <row r="149">
          <cell r="A149" t="str">
            <v>CJ3A</v>
          </cell>
          <cell r="B149">
            <v>1191691.1096000001</v>
          </cell>
          <cell r="C149">
            <v>1145415.862</v>
          </cell>
          <cell r="D149">
            <v>1196.8</v>
          </cell>
        </row>
        <row r="150">
          <cell r="A150" t="str">
            <v>CJ152A</v>
          </cell>
          <cell r="B150">
            <v>1191225.8325</v>
          </cell>
          <cell r="C150">
            <v>1144940.9506000001</v>
          </cell>
          <cell r="D150">
            <v>1147</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Design"/>
      <sheetName val="Design (3)"/>
      <sheetName val="Resumen"/>
      <sheetName val="AREAS"/>
      <sheetName val="AREAS (2)"/>
      <sheetName val="Base de Diseño"/>
    </sheetNames>
    <sheetDataSet>
      <sheetData sheetId="0"/>
      <sheetData sheetId="1"/>
      <sheetData sheetId="2" refreshError="1">
        <row r="24">
          <cell r="A24">
            <v>41</v>
          </cell>
          <cell r="B24" t="str">
            <v>C23</v>
          </cell>
          <cell r="C24" t="str">
            <v>C24</v>
          </cell>
          <cell r="G24" t="str">
            <v/>
          </cell>
          <cell r="J24" t="str">
            <v/>
          </cell>
          <cell r="K24" t="str">
            <v/>
          </cell>
          <cell r="L24" t="str">
            <v/>
          </cell>
          <cell r="M24" t="str">
            <v/>
          </cell>
          <cell r="N24" t="str">
            <v/>
          </cell>
          <cell r="O24" t="str">
            <v/>
          </cell>
          <cell r="P24" t="str">
            <v/>
          </cell>
          <cell r="Q24">
            <v>0.14000000000000001</v>
          </cell>
          <cell r="S24">
            <v>0.14000000000000001</v>
          </cell>
          <cell r="T24">
            <v>98</v>
          </cell>
          <cell r="U24">
            <v>55</v>
          </cell>
          <cell r="V24">
            <v>0.68799999999999994</v>
          </cell>
          <cell r="X24" t="str">
            <v/>
          </cell>
          <cell r="Y24" t="str">
            <v/>
          </cell>
          <cell r="AA24" t="str">
            <v/>
          </cell>
          <cell r="AB24" t="str">
            <v/>
          </cell>
          <cell r="AC24">
            <v>0.58479999999999999</v>
          </cell>
          <cell r="AD24">
            <v>8.1872E-2</v>
          </cell>
          <cell r="AE24">
            <v>0.36391863839017491</v>
          </cell>
          <cell r="AF24">
            <v>0.39191863839017493</v>
          </cell>
          <cell r="AG24">
            <v>0.40591863839017495</v>
          </cell>
          <cell r="AH24">
            <v>1.5</v>
          </cell>
          <cell r="AI24">
            <v>34.4</v>
          </cell>
          <cell r="AJ24">
            <v>2.73</v>
          </cell>
          <cell r="AK24">
            <v>8</v>
          </cell>
          <cell r="AL24">
            <v>0.2</v>
          </cell>
          <cell r="AM24">
            <v>1.4E-2</v>
          </cell>
          <cell r="AN24">
            <v>2.6416015625000004E-2</v>
          </cell>
          <cell r="AO24">
            <v>3.125E-2</v>
          </cell>
          <cell r="AP24">
            <v>0.132080078125</v>
          </cell>
          <cell r="AQ24">
            <v>0.61072897398997683</v>
          </cell>
          <cell r="AR24">
            <v>1.4466834904916968</v>
          </cell>
          <cell r="AS24">
            <v>0.28711075111550549</v>
          </cell>
          <cell r="AT24">
            <v>1.901069723093016E-2</v>
          </cell>
          <cell r="AU24">
            <v>4.5426712855930168E-2</v>
          </cell>
          <cell r="AV24">
            <v>1.6044969145610353</v>
          </cell>
          <cell r="AW24">
            <v>50.406757194924396</v>
          </cell>
          <cell r="AX24">
            <v>2.9757915078715665E-2</v>
          </cell>
          <cell r="AY24">
            <v>63.606269545937934</v>
          </cell>
          <cell r="AZ24" t="b">
            <v>0</v>
          </cell>
          <cell r="BA24" t="str">
            <v/>
          </cell>
          <cell r="BB24">
            <v>1E-3</v>
          </cell>
          <cell r="BC24">
            <v>0</v>
          </cell>
          <cell r="BD24">
            <v>0</v>
          </cell>
          <cell r="BE24">
            <v>1E-3</v>
          </cell>
          <cell r="BF24" t="str">
            <v/>
          </cell>
          <cell r="BG24">
            <v>2.6748963180841235E-2</v>
          </cell>
          <cell r="BH24">
            <v>5.9999999999999991</v>
          </cell>
          <cell r="BI24">
            <v>1.2</v>
          </cell>
          <cell r="BJ24">
            <v>2.3094556883468089E-2</v>
          </cell>
          <cell r="BK24">
            <v>5.4344556883468093E-2</v>
          </cell>
          <cell r="BL24">
            <v>7.4482604539801915E-6</v>
          </cell>
          <cell r="BM24">
            <v>6.5222406172706485E-2</v>
          </cell>
          <cell r="BN24">
            <v>0</v>
          </cell>
          <cell r="BO24">
            <v>701.46299999999997</v>
          </cell>
          <cell r="BP24">
            <v>700.52299999999991</v>
          </cell>
          <cell r="BQ24">
            <v>701.66300000000001</v>
          </cell>
          <cell r="BR24">
            <v>700.72299999999996</v>
          </cell>
          <cell r="BS24">
            <v>702.86300000000006</v>
          </cell>
          <cell r="BT24">
            <v>701.923</v>
          </cell>
          <cell r="BU24" t="b">
            <v>0</v>
          </cell>
          <cell r="BV24">
            <v>1.2000000000000455</v>
          </cell>
          <cell r="BW24">
            <v>1.2000000000000455</v>
          </cell>
          <cell r="BX24">
            <v>1.4000000000000454</v>
          </cell>
          <cell r="BY24">
            <v>200</v>
          </cell>
          <cell r="BZ24">
            <v>0.65</v>
          </cell>
          <cell r="CA24">
            <v>0.25</v>
          </cell>
          <cell r="CB24">
            <v>1.2000000000000455</v>
          </cell>
          <cell r="CC24">
            <v>1.517237881576035</v>
          </cell>
          <cell r="CD24">
            <v>1346.1693104283372</v>
          </cell>
          <cell r="CE24">
            <v>7.2123844739336085E-2</v>
          </cell>
          <cell r="CF24">
            <v>595.02171909952267</v>
          </cell>
          <cell r="CG24">
            <v>1941.1910295278599</v>
          </cell>
          <cell r="CH24">
            <v>1.5</v>
          </cell>
          <cell r="CI24">
            <v>2243</v>
          </cell>
          <cell r="CJ24">
            <v>1.2981660919713731</v>
          </cell>
          <cell r="CK24">
            <v>1.5</v>
          </cell>
          <cell r="CL24">
            <v>1</v>
          </cell>
          <cell r="CM24">
            <v>2</v>
          </cell>
        </row>
        <row r="25">
          <cell r="A25">
            <v>42</v>
          </cell>
          <cell r="B25" t="str">
            <v>C24</v>
          </cell>
          <cell r="C25" t="str">
            <v>C25</v>
          </cell>
          <cell r="F25">
            <v>0</v>
          </cell>
          <cell r="G25" t="str">
            <v/>
          </cell>
          <cell r="J25" t="str">
            <v/>
          </cell>
          <cell r="K25" t="str">
            <v/>
          </cell>
          <cell r="L25" t="str">
            <v/>
          </cell>
          <cell r="M25" t="str">
            <v/>
          </cell>
          <cell r="N25" t="str">
            <v/>
          </cell>
          <cell r="O25" t="str">
            <v/>
          </cell>
          <cell r="P25" t="str">
            <v/>
          </cell>
          <cell r="Q25">
            <v>0.06</v>
          </cell>
          <cell r="R25">
            <v>2.29</v>
          </cell>
          <cell r="S25">
            <v>2.4900000000000002</v>
          </cell>
          <cell r="T25">
            <v>98</v>
          </cell>
          <cell r="U25">
            <v>976</v>
          </cell>
          <cell r="V25">
            <v>0.68799999999999994</v>
          </cell>
          <cell r="X25">
            <v>0</v>
          </cell>
          <cell r="Y25" t="str">
            <v/>
          </cell>
          <cell r="AA25">
            <v>0</v>
          </cell>
          <cell r="AB25" t="str">
            <v/>
          </cell>
          <cell r="AC25">
            <v>0.58479999999999999</v>
          </cell>
          <cell r="AD25">
            <v>1.4561519999999999</v>
          </cell>
          <cell r="AE25">
            <v>5.2413768138950738</v>
          </cell>
          <cell r="AF25">
            <v>5.739376813895074</v>
          </cell>
          <cell r="AG25">
            <v>5.9883768138950737</v>
          </cell>
          <cell r="AH25">
            <v>5.9883768138950737</v>
          </cell>
          <cell r="AI25">
            <v>21.41</v>
          </cell>
          <cell r="AJ25">
            <v>12.42</v>
          </cell>
          <cell r="AK25">
            <v>8</v>
          </cell>
          <cell r="AL25">
            <v>0.2</v>
          </cell>
          <cell r="AM25">
            <v>1.4E-2</v>
          </cell>
          <cell r="AN25">
            <v>3.604583740234376E-2</v>
          </cell>
          <cell r="AO25">
            <v>6.5625000000000003E-2</v>
          </cell>
          <cell r="AP25">
            <v>0.18022918701171878</v>
          </cell>
          <cell r="AQ25">
            <v>1.5544337415645531</v>
          </cell>
          <cell r="AR25">
            <v>3.1326009684718326</v>
          </cell>
          <cell r="AS25">
            <v>1.6910176312454894</v>
          </cell>
          <cell r="AT25">
            <v>0.12315312216688967</v>
          </cell>
          <cell r="AU25">
            <v>0.15919895956923344</v>
          </cell>
          <cell r="AV25">
            <v>3.4223022332959703</v>
          </cell>
          <cell r="AW25">
            <v>107.51479554486565</v>
          </cell>
          <cell r="AX25">
            <v>5.569816492276302E-2</v>
          </cell>
          <cell r="AY25">
            <v>110.01375000885056</v>
          </cell>
          <cell r="AZ25" t="str">
            <v>46°24'27''</v>
          </cell>
          <cell r="BA25">
            <v>6.9982626934023706</v>
          </cell>
          <cell r="BB25">
            <v>0.114</v>
          </cell>
          <cell r="BC25">
            <v>0.01</v>
          </cell>
          <cell r="BD25">
            <v>2.4E-2</v>
          </cell>
          <cell r="BE25">
            <v>0.14799999999999999</v>
          </cell>
          <cell r="BF25">
            <v>0.14799999999999999</v>
          </cell>
          <cell r="BG25" t="str">
            <v/>
          </cell>
          <cell r="BH25" t="str">
            <v/>
          </cell>
          <cell r="BI25" t="str">
            <v/>
          </cell>
          <cell r="BJ25" t="str">
            <v/>
          </cell>
          <cell r="BK25" t="str">
            <v/>
          </cell>
          <cell r="BL25" t="str">
            <v/>
          </cell>
          <cell r="BM25" t="str">
            <v/>
          </cell>
          <cell r="BN25">
            <v>0.15</v>
          </cell>
          <cell r="BO25">
            <v>700.43299999999988</v>
          </cell>
          <cell r="BP25">
            <v>697.77299999999991</v>
          </cell>
          <cell r="BQ25">
            <v>700.63299999999992</v>
          </cell>
          <cell r="BR25">
            <v>697.97299999999996</v>
          </cell>
          <cell r="BS25">
            <v>701.923</v>
          </cell>
          <cell r="BT25">
            <v>699.173</v>
          </cell>
          <cell r="BU25" t="str">
            <v/>
          </cell>
          <cell r="BV25">
            <v>1.2900000000000773</v>
          </cell>
          <cell r="BW25">
            <v>1.2000000000000455</v>
          </cell>
          <cell r="BX25">
            <v>1.4900000000000773</v>
          </cell>
          <cell r="BY25">
            <v>200</v>
          </cell>
          <cell r="BZ25">
            <v>0.65</v>
          </cell>
          <cell r="CA25">
            <v>0.25</v>
          </cell>
          <cell r="CB25">
            <v>1.2450000000000614</v>
          </cell>
          <cell r="CC25">
            <v>1.5630104899036985</v>
          </cell>
          <cell r="CD25">
            <v>1386.7810571670566</v>
          </cell>
          <cell r="CE25">
            <v>6.7611691465736201E-2</v>
          </cell>
          <cell r="CF25">
            <v>557.7964545923237</v>
          </cell>
          <cell r="CG25">
            <v>1944.5775117593803</v>
          </cell>
          <cell r="CH25">
            <v>1.5</v>
          </cell>
          <cell r="CI25">
            <v>2243</v>
          </cell>
          <cell r="CJ25">
            <v>1.3004307925274501</v>
          </cell>
          <cell r="CK25">
            <v>1.5</v>
          </cell>
          <cell r="CL25">
            <v>1</v>
          </cell>
          <cell r="CM25">
            <v>2</v>
          </cell>
        </row>
        <row r="26">
          <cell r="A26">
            <v>43</v>
          </cell>
          <cell r="B26" t="str">
            <v>C25</v>
          </cell>
          <cell r="C26" t="str">
            <v>C26</v>
          </cell>
          <cell r="F26">
            <v>0</v>
          </cell>
          <cell r="G26" t="str">
            <v/>
          </cell>
          <cell r="J26" t="str">
            <v/>
          </cell>
          <cell r="K26" t="str">
            <v/>
          </cell>
          <cell r="L26" t="str">
            <v/>
          </cell>
          <cell r="M26" t="str">
            <v/>
          </cell>
          <cell r="N26" t="str">
            <v/>
          </cell>
          <cell r="O26" t="str">
            <v/>
          </cell>
          <cell r="P26" t="str">
            <v/>
          </cell>
          <cell r="S26">
            <v>2.4900000000000002</v>
          </cell>
          <cell r="T26">
            <v>98</v>
          </cell>
          <cell r="U26">
            <v>976</v>
          </cell>
          <cell r="V26">
            <v>0.68799999999999994</v>
          </cell>
          <cell r="X26">
            <v>0</v>
          </cell>
          <cell r="Y26" t="str">
            <v/>
          </cell>
          <cell r="AA26">
            <v>0</v>
          </cell>
          <cell r="AB26" t="str">
            <v/>
          </cell>
          <cell r="AC26">
            <v>0.58479999999999999</v>
          </cell>
          <cell r="AD26">
            <v>1.4561519999999999</v>
          </cell>
          <cell r="AE26">
            <v>5.2413768138950738</v>
          </cell>
          <cell r="AF26">
            <v>5.739376813895074</v>
          </cell>
          <cell r="AG26">
            <v>5.9883768138950737</v>
          </cell>
          <cell r="AH26">
            <v>5.9883768138950737</v>
          </cell>
          <cell r="AI26">
            <v>35.950000000000003</v>
          </cell>
          <cell r="AJ26">
            <v>15.24</v>
          </cell>
          <cell r="AK26">
            <v>8</v>
          </cell>
          <cell r="AL26">
            <v>0.2</v>
          </cell>
          <cell r="AM26">
            <v>1.4E-2</v>
          </cell>
          <cell r="AN26">
            <v>3.4239578247070315E-2</v>
          </cell>
          <cell r="AO26">
            <v>6.5625000000000003E-2</v>
          </cell>
          <cell r="AP26">
            <v>0.17119789123535156</v>
          </cell>
          <cell r="AQ26">
            <v>1.6739046051147981</v>
          </cell>
          <cell r="AR26">
            <v>3.465378469014496</v>
          </cell>
          <cell r="AS26">
            <v>1.9916482940709745</v>
          </cell>
          <cell r="AT26">
            <v>0.14281124500634698</v>
          </cell>
          <cell r="AU26">
            <v>0.17705082325341731</v>
          </cell>
          <cell r="AV26">
            <v>3.7909673693793788</v>
          </cell>
          <cell r="AW26">
            <v>119.09675237640882</v>
          </cell>
          <cell r="AX26">
            <v>5.0281613011315632E-2</v>
          </cell>
          <cell r="AY26">
            <v>124.83245362014297</v>
          </cell>
          <cell r="AZ26" t="str">
            <v>14°49'07''</v>
          </cell>
          <cell r="BA26">
            <v>23.069239201803441</v>
          </cell>
          <cell r="BB26">
            <v>1.7999999999999999E-2</v>
          </cell>
          <cell r="BC26">
            <v>2E-3</v>
          </cell>
          <cell r="BD26">
            <v>7.0000000000000001E-3</v>
          </cell>
          <cell r="BE26">
            <v>2.6999999999999996E-2</v>
          </cell>
          <cell r="BF26">
            <v>2.6999999999999996E-2</v>
          </cell>
          <cell r="BG26" t="str">
            <v/>
          </cell>
          <cell r="BH26" t="str">
            <v/>
          </cell>
          <cell r="BI26" t="str">
            <v/>
          </cell>
          <cell r="BJ26" t="str">
            <v/>
          </cell>
          <cell r="BK26" t="str">
            <v/>
          </cell>
          <cell r="BL26" t="str">
            <v/>
          </cell>
          <cell r="BM26" t="str">
            <v/>
          </cell>
          <cell r="BN26">
            <v>0.03</v>
          </cell>
          <cell r="BO26">
            <v>697.75299999999993</v>
          </cell>
          <cell r="BP26">
            <v>692.27299999999991</v>
          </cell>
          <cell r="BQ26">
            <v>697.95299999999997</v>
          </cell>
          <cell r="BR26">
            <v>692.47299999999996</v>
          </cell>
          <cell r="BS26">
            <v>699.173</v>
          </cell>
          <cell r="BT26">
            <v>693.673</v>
          </cell>
          <cell r="BU26" t="str">
            <v/>
          </cell>
          <cell r="BV26">
            <v>1.2200000000000273</v>
          </cell>
          <cell r="BW26">
            <v>1.2000000000000455</v>
          </cell>
          <cell r="BX26">
            <v>1.4200000000000272</v>
          </cell>
          <cell r="BY26">
            <v>200</v>
          </cell>
          <cell r="BZ26">
            <v>0.65</v>
          </cell>
          <cell r="CA26">
            <v>0.25</v>
          </cell>
          <cell r="CB26">
            <v>1.2100000000000364</v>
          </cell>
          <cell r="CC26">
            <v>1.5274699047851064</v>
          </cell>
          <cell r="CD26">
            <v>1355.2476730205858</v>
          </cell>
          <cell r="CE26">
            <v>7.1084511354439828E-2</v>
          </cell>
          <cell r="CF26">
            <v>586.44721867412864</v>
          </cell>
          <cell r="CG26">
            <v>1941.6948916947144</v>
          </cell>
          <cell r="CH26">
            <v>1.5</v>
          </cell>
          <cell r="CI26">
            <v>2243</v>
          </cell>
          <cell r="CJ26">
            <v>1.2985030483914719</v>
          </cell>
          <cell r="CK26">
            <v>1.5</v>
          </cell>
          <cell r="CL26">
            <v>1</v>
          </cell>
          <cell r="CM26">
            <v>2</v>
          </cell>
        </row>
        <row r="27">
          <cell r="A27">
            <v>44</v>
          </cell>
          <cell r="B27" t="str">
            <v>C26</v>
          </cell>
          <cell r="C27" t="str">
            <v>C27</v>
          </cell>
          <cell r="F27">
            <v>0</v>
          </cell>
          <cell r="G27" t="str">
            <v/>
          </cell>
          <cell r="J27" t="str">
            <v/>
          </cell>
          <cell r="K27" t="str">
            <v/>
          </cell>
          <cell r="L27" t="str">
            <v/>
          </cell>
          <cell r="M27" t="str">
            <v/>
          </cell>
          <cell r="N27" t="str">
            <v/>
          </cell>
          <cell r="O27" t="str">
            <v/>
          </cell>
          <cell r="P27" t="str">
            <v/>
          </cell>
          <cell r="R27">
            <v>1.82</v>
          </cell>
          <cell r="S27">
            <v>4.3100000000000005</v>
          </cell>
          <cell r="T27">
            <v>98</v>
          </cell>
          <cell r="U27">
            <v>1689</v>
          </cell>
          <cell r="V27">
            <v>0.68799999999999994</v>
          </cell>
          <cell r="X27">
            <v>0</v>
          </cell>
          <cell r="Y27" t="str">
            <v/>
          </cell>
          <cell r="AA27">
            <v>0</v>
          </cell>
          <cell r="AB27" t="str">
            <v/>
          </cell>
          <cell r="AC27">
            <v>0.58479999999999999</v>
          </cell>
          <cell r="AD27">
            <v>2.5204879999999998</v>
          </cell>
          <cell r="AE27">
            <v>8.7148022025667249</v>
          </cell>
          <cell r="AF27">
            <v>9.576802202566725</v>
          </cell>
          <cell r="AG27">
            <v>10.007802202566726</v>
          </cell>
          <cell r="AH27">
            <v>10.007802202566726</v>
          </cell>
          <cell r="AI27">
            <v>37.86</v>
          </cell>
          <cell r="AJ27">
            <v>2.37</v>
          </cell>
          <cell r="AK27">
            <v>8</v>
          </cell>
          <cell r="AL27">
            <v>0.2</v>
          </cell>
          <cell r="AM27">
            <v>1.4E-2</v>
          </cell>
          <cell r="AN27">
            <v>7.0972442626953139E-2</v>
          </cell>
          <cell r="AO27">
            <v>8.4375000000000006E-2</v>
          </cell>
          <cell r="AP27">
            <v>0.35486221313476568</v>
          </cell>
          <cell r="AQ27">
            <v>1.0022846586341174</v>
          </cell>
          <cell r="AR27">
            <v>1.3997963163271712</v>
          </cell>
          <cell r="AS27">
            <v>0.58002549139143122</v>
          </cell>
          <cell r="AT27">
            <v>5.1201556418619225E-2</v>
          </cell>
          <cell r="AU27">
            <v>0.12217399904557236</v>
          </cell>
          <cell r="AV27">
            <v>1.4949674462920284</v>
          </cell>
          <cell r="AW27">
            <v>46.965787466269312</v>
          </cell>
          <cell r="AX27">
            <v>0.21308707343093736</v>
          </cell>
          <cell r="AY27">
            <v>156.0577941306515</v>
          </cell>
          <cell r="AZ27" t="str">
            <v>31°13'31''</v>
          </cell>
          <cell r="BA27">
            <v>10.735626297086231</v>
          </cell>
          <cell r="BB27">
            <v>1E-3</v>
          </cell>
          <cell r="BC27">
            <v>1.7999999999999999E-2</v>
          </cell>
          <cell r="BD27">
            <v>5.0000000000000001E-3</v>
          </cell>
          <cell r="BE27">
            <v>2.4E-2</v>
          </cell>
          <cell r="BF27">
            <v>2.3E-2</v>
          </cell>
          <cell r="BG27" t="str">
            <v/>
          </cell>
          <cell r="BH27" t="str">
            <v/>
          </cell>
          <cell r="BI27" t="str">
            <v/>
          </cell>
          <cell r="BJ27" t="str">
            <v/>
          </cell>
          <cell r="BK27" t="str">
            <v/>
          </cell>
          <cell r="BL27" t="str">
            <v/>
          </cell>
          <cell r="BM27" t="str">
            <v/>
          </cell>
          <cell r="BN27">
            <v>0.02</v>
          </cell>
          <cell r="BO27">
            <v>692.25299999999993</v>
          </cell>
          <cell r="BP27">
            <v>691.35299999999995</v>
          </cell>
          <cell r="BQ27">
            <v>692.45299999999997</v>
          </cell>
          <cell r="BR27">
            <v>691.553</v>
          </cell>
          <cell r="BS27">
            <v>693.673</v>
          </cell>
          <cell r="BT27">
            <v>692.75300000000016</v>
          </cell>
          <cell r="BU27" t="str">
            <v/>
          </cell>
          <cell r="BV27">
            <v>1.2200000000000273</v>
          </cell>
          <cell r="BW27">
            <v>1.2000000000001592</v>
          </cell>
          <cell r="BX27">
            <v>1.4200000000000272</v>
          </cell>
          <cell r="BY27">
            <v>200</v>
          </cell>
          <cell r="BZ27">
            <v>0.65</v>
          </cell>
          <cell r="CA27">
            <v>0.25</v>
          </cell>
          <cell r="CB27">
            <v>1.2100000000000932</v>
          </cell>
          <cell r="CC27">
            <v>1.5274699047851645</v>
          </cell>
          <cell r="CD27">
            <v>1355.2476730206374</v>
          </cell>
          <cell r="CE27">
            <v>7.1084511354432722E-2</v>
          </cell>
          <cell r="CF27">
            <v>586.44721867406997</v>
          </cell>
          <cell r="CG27">
            <v>1941.6948916947074</v>
          </cell>
          <cell r="CH27">
            <v>1.5</v>
          </cell>
          <cell r="CI27">
            <v>2243</v>
          </cell>
          <cell r="CJ27">
            <v>1.2985030483914672</v>
          </cell>
          <cell r="CK27">
            <v>1.5</v>
          </cell>
          <cell r="CL27">
            <v>1</v>
          </cell>
          <cell r="CM27">
            <v>2</v>
          </cell>
        </row>
        <row r="28">
          <cell r="A28">
            <v>45</v>
          </cell>
          <cell r="B28" t="str">
            <v>C27</v>
          </cell>
          <cell r="C28" t="str">
            <v>C28</v>
          </cell>
          <cell r="F28">
            <v>0</v>
          </cell>
          <cell r="G28" t="str">
            <v/>
          </cell>
          <cell r="J28" t="str">
            <v/>
          </cell>
          <cell r="K28" t="str">
            <v/>
          </cell>
          <cell r="L28" t="str">
            <v/>
          </cell>
          <cell r="M28" t="str">
            <v/>
          </cell>
          <cell r="N28" t="str">
            <v/>
          </cell>
          <cell r="O28" t="str">
            <v/>
          </cell>
          <cell r="P28" t="str">
            <v/>
          </cell>
          <cell r="S28">
            <v>4.3100000000000005</v>
          </cell>
          <cell r="T28">
            <v>98</v>
          </cell>
          <cell r="U28">
            <v>1689</v>
          </cell>
          <cell r="V28">
            <v>0.68799999999999994</v>
          </cell>
          <cell r="X28">
            <v>0</v>
          </cell>
          <cell r="Y28" t="str">
            <v/>
          </cell>
          <cell r="AA28">
            <v>0</v>
          </cell>
          <cell r="AB28" t="str">
            <v/>
          </cell>
          <cell r="AC28">
            <v>0.58479999999999999</v>
          </cell>
          <cell r="AD28">
            <v>2.5204879999999998</v>
          </cell>
          <cell r="AE28">
            <v>8.7148022025667249</v>
          </cell>
          <cell r="AF28">
            <v>9.576802202566725</v>
          </cell>
          <cell r="AG28">
            <v>10.007802202566726</v>
          </cell>
          <cell r="AH28">
            <v>10.007802202566726</v>
          </cell>
          <cell r="AI28">
            <v>10.66</v>
          </cell>
          <cell r="AJ28">
            <v>28.34</v>
          </cell>
          <cell r="AK28">
            <v>8</v>
          </cell>
          <cell r="AL28">
            <v>0.2</v>
          </cell>
          <cell r="AM28">
            <v>1.4E-2</v>
          </cell>
          <cell r="AN28">
            <v>3.7921905517578125E-2</v>
          </cell>
          <cell r="AO28">
            <v>8.4375000000000006E-2</v>
          </cell>
          <cell r="AP28">
            <v>0.18960952758789063</v>
          </cell>
          <cell r="AQ28">
            <v>2.4151515023277716</v>
          </cell>
          <cell r="AR28">
            <v>4.739217407238173</v>
          </cell>
          <cell r="AS28">
            <v>4.0204471941531734</v>
          </cell>
          <cell r="AT28">
            <v>0.29729647192640635</v>
          </cell>
          <cell r="AU28">
            <v>0.33521837744398447</v>
          </cell>
          <cell r="AV28">
            <v>5.1696064879540211</v>
          </cell>
          <cell r="AW28">
            <v>162.40797764506488</v>
          </cell>
          <cell r="AX28">
            <v>6.1621370745951379E-2</v>
          </cell>
          <cell r="AY28">
            <v>209.63757846663421</v>
          </cell>
          <cell r="AZ28" t="str">
            <v>53°34'47''</v>
          </cell>
          <cell r="BA28">
            <v>5.9415948551823039</v>
          </cell>
          <cell r="BB28">
            <v>0.21299999999999999</v>
          </cell>
          <cell r="BC28">
            <v>2.5000000000000001E-2</v>
          </cell>
          <cell r="BD28">
            <v>0.06</v>
          </cell>
          <cell r="BE28">
            <v>0.29799999999999999</v>
          </cell>
          <cell r="BF28">
            <v>0.29799999999999999</v>
          </cell>
          <cell r="BG28">
            <v>0.17846555509173276</v>
          </cell>
          <cell r="BH28">
            <v>5.9999999999999991</v>
          </cell>
          <cell r="BI28">
            <v>1.2</v>
          </cell>
          <cell r="BJ28">
            <v>0.74048335383162911</v>
          </cell>
          <cell r="BK28">
            <v>0.82485835383162909</v>
          </cell>
          <cell r="BL28">
            <v>1.1824847743831498E-3</v>
          </cell>
          <cell r="BM28">
            <v>0.99124900632721458</v>
          </cell>
          <cell r="BN28">
            <v>0.92</v>
          </cell>
          <cell r="BO28">
            <v>690.84299999999996</v>
          </cell>
          <cell r="BP28">
            <v>687.82299999999998</v>
          </cell>
          <cell r="BQ28">
            <v>691.04300000000001</v>
          </cell>
          <cell r="BR28">
            <v>688.02300000000002</v>
          </cell>
          <cell r="BS28">
            <v>692.75300000000016</v>
          </cell>
          <cell r="BT28">
            <v>689.22299999999996</v>
          </cell>
          <cell r="BU28" t="str">
            <v/>
          </cell>
          <cell r="BV28">
            <v>1.7100000000001501</v>
          </cell>
          <cell r="BW28">
            <v>1.1999999999999318</v>
          </cell>
          <cell r="BX28">
            <v>1.91000000000015</v>
          </cell>
          <cell r="BY28">
            <v>200</v>
          </cell>
          <cell r="BZ28">
            <v>0.65</v>
          </cell>
          <cell r="CA28">
            <v>0.25</v>
          </cell>
          <cell r="CB28">
            <v>1.4550000000000409</v>
          </cell>
          <cell r="CC28">
            <v>1.7676352489324805</v>
          </cell>
          <cell r="CD28">
            <v>1568.3343746153434</v>
          </cell>
          <cell r="CE28">
            <v>5.1142665311504576E-2</v>
          </cell>
          <cell r="CF28">
            <v>421.92698881991276</v>
          </cell>
          <cell r="CG28">
            <v>1990.2613634352563</v>
          </cell>
          <cell r="CH28">
            <v>1.5</v>
          </cell>
          <cell r="CI28">
            <v>2243</v>
          </cell>
          <cell r="CJ28">
            <v>1.3309817410400733</v>
          </cell>
          <cell r="CK28">
            <v>1.5</v>
          </cell>
          <cell r="CL28">
            <v>1</v>
          </cell>
          <cell r="CM28">
            <v>2</v>
          </cell>
        </row>
        <row r="29">
          <cell r="A29">
            <v>46</v>
          </cell>
          <cell r="B29" t="str">
            <v>C28</v>
          </cell>
          <cell r="C29" t="str">
            <v>C13</v>
          </cell>
          <cell r="F29">
            <v>0</v>
          </cell>
          <cell r="G29" t="str">
            <v/>
          </cell>
          <cell r="J29" t="str">
            <v/>
          </cell>
          <cell r="K29" t="str">
            <v/>
          </cell>
          <cell r="L29" t="str">
            <v/>
          </cell>
          <cell r="M29" t="str">
            <v/>
          </cell>
          <cell r="N29" t="str">
            <v/>
          </cell>
          <cell r="O29" t="str">
            <v/>
          </cell>
          <cell r="P29" t="str">
            <v/>
          </cell>
          <cell r="S29">
            <v>4.3100000000000005</v>
          </cell>
          <cell r="T29">
            <v>98</v>
          </cell>
          <cell r="U29">
            <v>1689</v>
          </cell>
          <cell r="V29">
            <v>0.68799999999999994</v>
          </cell>
          <cell r="X29">
            <v>0</v>
          </cell>
          <cell r="Y29" t="str">
            <v/>
          </cell>
          <cell r="AA29">
            <v>0</v>
          </cell>
          <cell r="AB29" t="str">
            <v/>
          </cell>
          <cell r="AC29">
            <v>0.58479999999999999</v>
          </cell>
          <cell r="AD29">
            <v>2.5204879999999998</v>
          </cell>
          <cell r="AE29">
            <v>8.7148022025667249</v>
          </cell>
          <cell r="AF29">
            <v>9.576802202566725</v>
          </cell>
          <cell r="AG29">
            <v>10.007802202566726</v>
          </cell>
          <cell r="AH29">
            <v>10.007802202566726</v>
          </cell>
          <cell r="AI29">
            <v>23.71</v>
          </cell>
          <cell r="AJ29">
            <v>3.58</v>
          </cell>
          <cell r="AK29">
            <v>8</v>
          </cell>
          <cell r="AL29">
            <v>0.2</v>
          </cell>
          <cell r="AM29">
            <v>1.4E-2</v>
          </cell>
          <cell r="AN29">
            <v>6.3768768310546856E-2</v>
          </cell>
          <cell r="AO29">
            <v>8.4375000000000006E-2</v>
          </cell>
          <cell r="AP29">
            <v>0.31884384155273426</v>
          </cell>
          <cell r="AQ29">
            <v>1.1605158588573394</v>
          </cell>
          <cell r="AR29">
            <v>1.721215988286543</v>
          </cell>
          <cell r="AS29">
            <v>0.79996836719410802</v>
          </cell>
          <cell r="AT29">
            <v>6.8644090655422429E-2</v>
          </cell>
          <cell r="AU29">
            <v>0.13241285896596927</v>
          </cell>
          <cell r="AV29">
            <v>1.837380386461664</v>
          </cell>
          <cell r="AW29">
            <v>57.723007239579395</v>
          </cell>
          <cell r="AX29">
            <v>0.17337631355603725</v>
          </cell>
          <cell r="AY29">
            <v>166.92567948968951</v>
          </cell>
          <cell r="AZ29" t="str">
            <v>42°42'43''</v>
          </cell>
          <cell r="BA29">
            <v>7.6724561551686419</v>
          </cell>
          <cell r="BB29">
            <v>1E-3</v>
          </cell>
          <cell r="BC29">
            <v>4.5999999999999999E-2</v>
          </cell>
          <cell r="BD29">
            <v>6.5000000000000002E-2</v>
          </cell>
          <cell r="BE29">
            <v>0.112</v>
          </cell>
          <cell r="BF29">
            <v>0.111</v>
          </cell>
          <cell r="BG29" t="str">
            <v/>
          </cell>
          <cell r="BH29" t="str">
            <v/>
          </cell>
          <cell r="BI29" t="str">
            <v/>
          </cell>
          <cell r="BJ29" t="str">
            <v/>
          </cell>
          <cell r="BK29" t="str">
            <v/>
          </cell>
          <cell r="BL29" t="str">
            <v/>
          </cell>
          <cell r="BM29" t="str">
            <v/>
          </cell>
          <cell r="BN29">
            <v>0.11</v>
          </cell>
          <cell r="BO29">
            <v>687.76299999999992</v>
          </cell>
          <cell r="BP29">
            <v>686.9129999999999</v>
          </cell>
          <cell r="BQ29">
            <v>687.96299999999997</v>
          </cell>
          <cell r="BR29">
            <v>687.11299999999994</v>
          </cell>
          <cell r="BS29">
            <v>689.22299999999996</v>
          </cell>
          <cell r="BT29">
            <v>688.11300000000006</v>
          </cell>
          <cell r="BU29" t="str">
            <v/>
          </cell>
          <cell r="BV29">
            <v>1.2599999999999909</v>
          </cell>
          <cell r="BW29">
            <v>1.0000000000001137</v>
          </cell>
          <cell r="BX29">
            <v>1.4599999999999909</v>
          </cell>
          <cell r="BY29">
            <v>200</v>
          </cell>
          <cell r="BZ29">
            <v>0.65</v>
          </cell>
          <cell r="CA29">
            <v>0.25</v>
          </cell>
          <cell r="CB29">
            <v>1.1300000000000523</v>
          </cell>
          <cell r="CC29">
            <v>1.4446357810494874</v>
          </cell>
          <cell r="CD29">
            <v>1281.7530967361579</v>
          </cell>
          <cell r="CE29">
            <v>8.0049116323609004E-2</v>
          </cell>
          <cell r="CF29">
            <v>660.40520966977431</v>
          </cell>
          <cell r="CG29">
            <v>1942.1583064059323</v>
          </cell>
          <cell r="CH29">
            <v>1.5</v>
          </cell>
          <cell r="CI29">
            <v>2243</v>
          </cell>
          <cell r="CJ29">
            <v>1.2988129556883186</v>
          </cell>
          <cell r="CK29">
            <v>1.5</v>
          </cell>
          <cell r="CL29">
            <v>1</v>
          </cell>
          <cell r="CM29">
            <v>2</v>
          </cell>
        </row>
        <row r="30">
          <cell r="A30">
            <v>47</v>
          </cell>
          <cell r="B30" t="str">
            <v>C13</v>
          </cell>
          <cell r="C30" t="str">
            <v>C14</v>
          </cell>
          <cell r="D30">
            <v>0.3</v>
          </cell>
          <cell r="E30">
            <v>0.81999999999999962</v>
          </cell>
          <cell r="F30">
            <v>1.1199999999999997</v>
          </cell>
          <cell r="G30">
            <v>5</v>
          </cell>
          <cell r="J30" t="str">
            <v/>
          </cell>
          <cell r="K30">
            <v>1.0409620105724</v>
          </cell>
          <cell r="L30">
            <v>1.0409620105724</v>
          </cell>
          <cell r="M30">
            <v>3</v>
          </cell>
          <cell r="N30">
            <v>471.90281881227315</v>
          </cell>
          <cell r="O30">
            <v>0.62662245173484554</v>
          </cell>
          <cell r="P30">
            <v>331.18948946129882</v>
          </cell>
          <cell r="Q30">
            <v>0.3</v>
          </cell>
          <cell r="R30">
            <v>8.2100000000000009</v>
          </cell>
          <cell r="S30">
            <v>12.820000000000002</v>
          </cell>
          <cell r="T30">
            <v>98</v>
          </cell>
          <cell r="U30">
            <v>5025</v>
          </cell>
          <cell r="V30">
            <v>0.68799999999999994</v>
          </cell>
          <cell r="X30">
            <v>0</v>
          </cell>
          <cell r="Y30" t="str">
            <v/>
          </cell>
          <cell r="AA30">
            <v>0</v>
          </cell>
          <cell r="AB30" t="str">
            <v/>
          </cell>
          <cell r="AC30">
            <v>0.58479999999999999</v>
          </cell>
          <cell r="AD30">
            <v>7.4971360000000011</v>
          </cell>
          <cell r="AE30">
            <v>23.931354558715341</v>
          </cell>
          <cell r="AF30">
            <v>23.931354558715341</v>
          </cell>
          <cell r="AG30">
            <v>25.213354558715341</v>
          </cell>
          <cell r="AH30">
            <v>356.40284402001419</v>
          </cell>
          <cell r="AI30">
            <v>74.069999999999993</v>
          </cell>
          <cell r="AJ30">
            <v>0.49</v>
          </cell>
          <cell r="AK30">
            <v>18</v>
          </cell>
          <cell r="AL30">
            <v>0.45</v>
          </cell>
          <cell r="AM30">
            <v>1.4E-2</v>
          </cell>
          <cell r="AN30">
            <v>0</v>
          </cell>
          <cell r="AO30" t="str">
            <v/>
          </cell>
          <cell r="AP30" t="str">
            <v/>
          </cell>
          <cell r="AQ30" t="str">
            <v/>
          </cell>
          <cell r="AR30" t="str">
            <v/>
          </cell>
          <cell r="AS30" t="str">
            <v/>
          </cell>
          <cell r="AT30">
            <v>0</v>
          </cell>
          <cell r="AU30" t="str">
            <v/>
          </cell>
          <cell r="AV30">
            <v>1.1671964236528531</v>
          </cell>
          <cell r="AW30">
            <v>185.63457031085673</v>
          </cell>
          <cell r="AX30" t="str">
            <v/>
          </cell>
          <cell r="AY30">
            <v>120.48880343979978</v>
          </cell>
          <cell r="AZ30" t="str">
            <v>46°26'13''</v>
          </cell>
          <cell r="BA30">
            <v>3.1081370028379447</v>
          </cell>
          <cell r="BB30" t="str">
            <v/>
          </cell>
          <cell r="BC30" t="str">
            <v/>
          </cell>
          <cell r="BD30" t="str">
            <v/>
          </cell>
          <cell r="BE30" t="str">
            <v/>
          </cell>
          <cell r="BF30">
            <v>0</v>
          </cell>
          <cell r="BG30">
            <v>0.83695201556002952</v>
          </cell>
          <cell r="BH30">
            <v>2.6666666666666665</v>
          </cell>
          <cell r="BI30">
            <v>1.2</v>
          </cell>
          <cell r="BJ30" t="str">
            <v/>
          </cell>
          <cell r="BK30" t="str">
            <v/>
          </cell>
          <cell r="BL30" t="str">
            <v/>
          </cell>
          <cell r="BM30">
            <v>1.1004840207873858</v>
          </cell>
          <cell r="BN30" t="str">
            <v/>
          </cell>
          <cell r="BO30">
            <v>686.87299999999993</v>
          </cell>
          <cell r="BP30">
            <v>686.51299999999992</v>
          </cell>
          <cell r="BQ30">
            <v>687.32299999999998</v>
          </cell>
          <cell r="BR30">
            <v>686.96299999999997</v>
          </cell>
          <cell r="BS30">
            <v>688.11300000000006</v>
          </cell>
          <cell r="BT30">
            <v>689.41300000000001</v>
          </cell>
          <cell r="BU30" t="str">
            <v/>
          </cell>
          <cell r="BV30">
            <v>0.79000000000007731</v>
          </cell>
          <cell r="BW30">
            <v>2.4500000000000455</v>
          </cell>
          <cell r="BX30">
            <v>1.2400000000000773</v>
          </cell>
          <cell r="BY30">
            <v>450</v>
          </cell>
          <cell r="BZ30">
            <v>0.96250000000000002</v>
          </cell>
          <cell r="CA30">
            <v>0.5625</v>
          </cell>
          <cell r="CB30">
            <v>1.6200000000000614</v>
          </cell>
          <cell r="CC30">
            <v>1.4066499719909016</v>
          </cell>
          <cell r="CD30">
            <v>2736.571583790862</v>
          </cell>
          <cell r="CE30">
            <v>9.2702451954917886E-2</v>
          </cell>
          <cell r="CF30">
            <v>764.79522862807255</v>
          </cell>
          <cell r="CG30">
            <v>3501.3668124189344</v>
          </cell>
          <cell r="CH30">
            <v>1.5</v>
          </cell>
          <cell r="CI30">
            <v>4487</v>
          </cell>
          <cell r="CJ30">
            <v>1.1705037260147986</v>
          </cell>
          <cell r="CK30">
            <v>1.5</v>
          </cell>
          <cell r="CL30">
            <v>2</v>
          </cell>
          <cell r="CM30">
            <v>2</v>
          </cell>
        </row>
        <row r="31">
          <cell r="A31">
            <v>48</v>
          </cell>
          <cell r="B31" t="str">
            <v>C14</v>
          </cell>
          <cell r="C31" t="str">
            <v>C15</v>
          </cell>
          <cell r="F31">
            <v>1.1199999999999997</v>
          </cell>
          <cell r="G31">
            <v>5</v>
          </cell>
          <cell r="J31" t="str">
            <v/>
          </cell>
          <cell r="K31">
            <v>0.1114086862725861</v>
          </cell>
          <cell r="L31">
            <v>3.1114086862725863</v>
          </cell>
          <cell r="M31">
            <v>3.1114086862725863</v>
          </cell>
          <cell r="N31">
            <v>469.45924466702473</v>
          </cell>
          <cell r="O31">
            <v>0.62989898989898918</v>
          </cell>
          <cell r="P31">
            <v>331.19733249624136</v>
          </cell>
          <cell r="S31">
            <v>12.820000000000002</v>
          </cell>
          <cell r="T31">
            <v>98</v>
          </cell>
          <cell r="U31">
            <v>5025</v>
          </cell>
          <cell r="V31">
            <v>0.68799999999999994</v>
          </cell>
          <cell r="X31">
            <v>0</v>
          </cell>
          <cell r="Y31" t="str">
            <v/>
          </cell>
          <cell r="AA31">
            <v>0</v>
          </cell>
          <cell r="AB31" t="str">
            <v/>
          </cell>
          <cell r="AC31">
            <v>0.58479999999999999</v>
          </cell>
          <cell r="AD31">
            <v>7.4971360000000011</v>
          </cell>
          <cell r="AE31">
            <v>23.931354558715341</v>
          </cell>
          <cell r="AF31">
            <v>23.931354558715341</v>
          </cell>
          <cell r="AG31">
            <v>25.213354558715341</v>
          </cell>
          <cell r="AH31">
            <v>356.41068705495672</v>
          </cell>
          <cell r="AI31">
            <v>7.92</v>
          </cell>
          <cell r="AJ31">
            <v>0.49</v>
          </cell>
          <cell r="AK31">
            <v>18</v>
          </cell>
          <cell r="AL31">
            <v>0.45</v>
          </cell>
          <cell r="AM31">
            <v>1.4E-2</v>
          </cell>
          <cell r="AN31">
            <v>0</v>
          </cell>
          <cell r="AO31" t="str">
            <v/>
          </cell>
          <cell r="AP31" t="str">
            <v/>
          </cell>
          <cell r="AQ31" t="str">
            <v/>
          </cell>
          <cell r="AR31" t="str">
            <v/>
          </cell>
          <cell r="AS31" t="str">
            <v/>
          </cell>
          <cell r="AT31">
            <v>0</v>
          </cell>
          <cell r="AU31" t="str">
            <v/>
          </cell>
          <cell r="AV31">
            <v>1.1671964236528531</v>
          </cell>
          <cell r="AW31">
            <v>185.63457031085673</v>
          </cell>
          <cell r="AX31" t="str">
            <v/>
          </cell>
          <cell r="AY31">
            <v>171.69793098169856</v>
          </cell>
          <cell r="AZ31" t="str">
            <v>51°12'33''</v>
          </cell>
          <cell r="BA31">
            <v>2.7823125836732552</v>
          </cell>
          <cell r="BB31" t="str">
            <v/>
          </cell>
          <cell r="BC31" t="str">
            <v/>
          </cell>
          <cell r="BD31" t="str">
            <v/>
          </cell>
          <cell r="BE31" t="str">
            <v/>
          </cell>
          <cell r="BF31">
            <v>0</v>
          </cell>
          <cell r="BG31">
            <v>0.83697043360582635</v>
          </cell>
          <cell r="BH31">
            <v>2.6666666666666665</v>
          </cell>
          <cell r="BI31">
            <v>1.2</v>
          </cell>
          <cell r="BJ31" t="str">
            <v/>
          </cell>
          <cell r="BK31" t="str">
            <v/>
          </cell>
          <cell r="BL31" t="str">
            <v/>
          </cell>
          <cell r="BM31">
            <v>1.1005158192416571</v>
          </cell>
          <cell r="BN31" t="str">
            <v/>
          </cell>
          <cell r="BO31">
            <v>686.51299999999992</v>
          </cell>
          <cell r="BP31">
            <v>686.47299999999996</v>
          </cell>
          <cell r="BQ31">
            <v>686.96299999999997</v>
          </cell>
          <cell r="BR31">
            <v>686.923</v>
          </cell>
          <cell r="BS31">
            <v>689.41300000000001</v>
          </cell>
          <cell r="BT31">
            <v>689.03300000000013</v>
          </cell>
          <cell r="BU31" t="str">
            <v/>
          </cell>
          <cell r="BV31">
            <v>2.4500000000000455</v>
          </cell>
          <cell r="BW31">
            <v>2.1100000000001273</v>
          </cell>
          <cell r="BX31">
            <v>2.9000000000000457</v>
          </cell>
          <cell r="BY31">
            <v>450</v>
          </cell>
          <cell r="BZ31">
            <v>0.96250000000000002</v>
          </cell>
          <cell r="CA31">
            <v>0.5625</v>
          </cell>
          <cell r="CB31">
            <v>2.2800000000000864</v>
          </cell>
          <cell r="CC31">
            <v>1.8461750726099502</v>
          </cell>
          <cell r="CD31">
            <v>3591.6470643061298</v>
          </cell>
          <cell r="CE31">
            <v>4.9082623821784632E-2</v>
          </cell>
          <cell r="CF31">
            <v>404.9316465297232</v>
          </cell>
          <cell r="CG31">
            <v>3996.5787108358531</v>
          </cell>
          <cell r="CH31">
            <v>1.5</v>
          </cell>
          <cell r="CI31">
            <v>4487</v>
          </cell>
          <cell r="CJ31">
            <v>1.3360526111552886</v>
          </cell>
          <cell r="CK31">
            <v>1.5</v>
          </cell>
          <cell r="CL31">
            <v>2</v>
          </cell>
          <cell r="CM31">
            <v>2</v>
          </cell>
        </row>
        <row r="32">
          <cell r="A32">
            <v>49</v>
          </cell>
          <cell r="B32" t="str">
            <v>C15</v>
          </cell>
          <cell r="C32" t="str">
            <v>C16</v>
          </cell>
          <cell r="F32">
            <v>1.1199999999999997</v>
          </cell>
          <cell r="G32">
            <v>5</v>
          </cell>
          <cell r="J32" t="str">
            <v/>
          </cell>
          <cell r="K32">
            <v>3.8589780837585699E-2</v>
          </cell>
          <cell r="L32">
            <v>3.149998467110172</v>
          </cell>
          <cell r="M32">
            <v>3.149998467110172</v>
          </cell>
          <cell r="N32">
            <v>468.61830850381955</v>
          </cell>
          <cell r="O32">
            <v>0.66974137931034572</v>
          </cell>
          <cell r="P32">
            <v>351.51544098432061</v>
          </cell>
          <cell r="S32">
            <v>12.820000000000002</v>
          </cell>
          <cell r="T32">
            <v>98</v>
          </cell>
          <cell r="U32">
            <v>5025</v>
          </cell>
          <cell r="V32">
            <v>0.68799999999999994</v>
          </cell>
          <cell r="X32">
            <v>0</v>
          </cell>
          <cell r="Y32" t="str">
            <v/>
          </cell>
          <cell r="AA32">
            <v>0</v>
          </cell>
          <cell r="AB32" t="str">
            <v/>
          </cell>
          <cell r="AC32">
            <v>0.58479999999999999</v>
          </cell>
          <cell r="AD32">
            <v>7.4971360000000011</v>
          </cell>
          <cell r="AE32">
            <v>23.931354558715341</v>
          </cell>
          <cell r="AF32">
            <v>23.931354558715341</v>
          </cell>
          <cell r="AG32">
            <v>25.213354558715341</v>
          </cell>
          <cell r="AH32">
            <v>376.72879554303597</v>
          </cell>
          <cell r="AI32">
            <v>5.22</v>
          </cell>
          <cell r="AJ32">
            <v>40.07</v>
          </cell>
          <cell r="AK32">
            <v>18</v>
          </cell>
          <cell r="AL32">
            <v>0.45</v>
          </cell>
          <cell r="AM32">
            <v>1.4E-2</v>
          </cell>
          <cell r="AN32">
            <v>0</v>
          </cell>
          <cell r="AO32" t="str">
            <v/>
          </cell>
          <cell r="AP32" t="str">
            <v/>
          </cell>
          <cell r="AQ32" t="str">
            <v/>
          </cell>
          <cell r="AR32" t="str">
            <v/>
          </cell>
          <cell r="AS32" t="str">
            <v/>
          </cell>
          <cell r="AT32">
            <v>0</v>
          </cell>
          <cell r="AU32" t="str">
            <v/>
          </cell>
          <cell r="AV32">
            <v>10.554935394568046</v>
          </cell>
          <cell r="AW32">
            <v>1678.6899419186741</v>
          </cell>
          <cell r="AX32" t="str">
            <v/>
          </cell>
          <cell r="AY32">
            <v>150.5004077340291</v>
          </cell>
          <cell r="AZ32" t="str">
            <v>21°11'51''</v>
          </cell>
          <cell r="BA32">
            <v>7.1254554098055687</v>
          </cell>
          <cell r="BB32" t="str">
            <v/>
          </cell>
          <cell r="BC32" t="str">
            <v/>
          </cell>
          <cell r="BD32" t="str">
            <v/>
          </cell>
          <cell r="BE32" t="str">
            <v/>
          </cell>
          <cell r="BF32">
            <v>0</v>
          </cell>
          <cell r="BG32" t="str">
            <v/>
          </cell>
          <cell r="BH32" t="str">
            <v/>
          </cell>
          <cell r="BI32" t="str">
            <v/>
          </cell>
          <cell r="BJ32" t="str">
            <v/>
          </cell>
          <cell r="BK32" t="str">
            <v/>
          </cell>
          <cell r="BL32" t="str">
            <v/>
          </cell>
          <cell r="BM32" t="str">
            <v/>
          </cell>
          <cell r="BN32">
            <v>0.1</v>
          </cell>
          <cell r="BO32">
            <v>686.37299999999993</v>
          </cell>
          <cell r="BP32">
            <v>684.2829999999999</v>
          </cell>
          <cell r="BQ32">
            <v>686.82299999999998</v>
          </cell>
          <cell r="BR32">
            <v>684.73299999999995</v>
          </cell>
          <cell r="BS32">
            <v>689.03300000000013</v>
          </cell>
          <cell r="BT32">
            <v>684.62300000000005</v>
          </cell>
          <cell r="BU32" t="str">
            <v/>
          </cell>
          <cell r="BV32">
            <v>2.2100000000001501</v>
          </cell>
          <cell r="BW32">
            <v>-0.10999999999989996</v>
          </cell>
          <cell r="BX32">
            <v>2.6600000000001502</v>
          </cell>
          <cell r="BY32">
            <v>450</v>
          </cell>
          <cell r="BZ32">
            <v>0.96250000000000002</v>
          </cell>
          <cell r="CA32">
            <v>0.5625</v>
          </cell>
          <cell r="CB32">
            <v>1.0500000000001251</v>
          </cell>
          <cell r="CC32">
            <v>0.96987335878849579</v>
          </cell>
          <cell r="CD32">
            <v>1886.8431567093255</v>
          </cell>
          <cell r="CE32">
            <v>0.19554065331898984</v>
          </cell>
          <cell r="CF32">
            <v>1613.2103898816663</v>
          </cell>
          <cell r="CG32">
            <v>3500.0535465909916</v>
          </cell>
          <cell r="CH32">
            <v>1.5</v>
          </cell>
          <cell r="CI32">
            <v>4487</v>
          </cell>
          <cell r="CJ32">
            <v>1.1700647024485151</v>
          </cell>
          <cell r="CK32">
            <v>1.5</v>
          </cell>
          <cell r="CL32">
            <v>2</v>
          </cell>
          <cell r="CM32">
            <v>2</v>
          </cell>
        </row>
        <row r="33">
          <cell r="A33">
            <v>50</v>
          </cell>
          <cell r="B33" t="str">
            <v>C16</v>
          </cell>
          <cell r="C33" t="str">
            <v>C17</v>
          </cell>
          <cell r="F33">
            <v>1.1199999999999997</v>
          </cell>
          <cell r="G33">
            <v>5</v>
          </cell>
          <cell r="J33" t="str">
            <v/>
          </cell>
          <cell r="K33">
            <v>0.48517237035901284</v>
          </cell>
          <cell r="L33">
            <v>3.6351708374691847</v>
          </cell>
          <cell r="M33">
            <v>3.6351708374691847</v>
          </cell>
          <cell r="N33">
            <v>458.27944425352018</v>
          </cell>
          <cell r="O33">
            <v>0.64210396039604045</v>
          </cell>
          <cell r="P33">
            <v>329.57461165807547</v>
          </cell>
          <cell r="S33">
            <v>12.820000000000002</v>
          </cell>
          <cell r="T33">
            <v>98</v>
          </cell>
          <cell r="U33">
            <v>5025</v>
          </cell>
          <cell r="V33">
            <v>0.68799999999999994</v>
          </cell>
          <cell r="X33">
            <v>0</v>
          </cell>
          <cell r="Y33" t="str">
            <v/>
          </cell>
          <cell r="AA33">
            <v>0</v>
          </cell>
          <cell r="AB33" t="str">
            <v/>
          </cell>
          <cell r="AC33">
            <v>0.58479999999999999</v>
          </cell>
          <cell r="AD33">
            <v>7.4971360000000011</v>
          </cell>
          <cell r="AE33">
            <v>23.931354558715341</v>
          </cell>
          <cell r="AF33">
            <v>23.931354558715341</v>
          </cell>
          <cell r="AG33">
            <v>25.213354558715341</v>
          </cell>
          <cell r="AH33">
            <v>354.78796621679084</v>
          </cell>
          <cell r="AI33">
            <v>4.04</v>
          </cell>
          <cell r="AJ33">
            <v>26.1</v>
          </cell>
          <cell r="AK33">
            <v>18</v>
          </cell>
          <cell r="AL33">
            <v>0.45</v>
          </cell>
          <cell r="AM33">
            <v>1.4E-2</v>
          </cell>
          <cell r="AN33">
            <v>0</v>
          </cell>
          <cell r="AO33" t="str">
            <v/>
          </cell>
          <cell r="AP33" t="str">
            <v/>
          </cell>
          <cell r="AQ33" t="str">
            <v/>
          </cell>
          <cell r="AR33" t="str">
            <v/>
          </cell>
          <cell r="AS33" t="str">
            <v/>
          </cell>
          <cell r="AT33">
            <v>0</v>
          </cell>
          <cell r="AU33" t="str">
            <v/>
          </cell>
          <cell r="AV33">
            <v>8.5185595128479807</v>
          </cell>
          <cell r="AW33">
            <v>1354.8183517269902</v>
          </cell>
          <cell r="AX33" t="str">
            <v/>
          </cell>
          <cell r="AY33">
            <v>150.4994376613574</v>
          </cell>
          <cell r="AZ33" t="str">
            <v>00°00'00''</v>
          </cell>
          <cell r="BA33">
            <v>1000</v>
          </cell>
          <cell r="BB33" t="str">
            <v/>
          </cell>
          <cell r="BC33" t="str">
            <v/>
          </cell>
          <cell r="BD33" t="str">
            <v/>
          </cell>
          <cell r="BE33" t="str">
            <v/>
          </cell>
          <cell r="BF33">
            <v>0</v>
          </cell>
          <cell r="BG33" t="str">
            <v/>
          </cell>
          <cell r="BH33" t="str">
            <v/>
          </cell>
          <cell r="BI33" t="str">
            <v/>
          </cell>
          <cell r="BJ33" t="str">
            <v/>
          </cell>
          <cell r="BK33" t="str">
            <v/>
          </cell>
          <cell r="BL33" t="str">
            <v/>
          </cell>
          <cell r="BM33" t="str">
            <v/>
          </cell>
          <cell r="BN33" t="str">
            <v/>
          </cell>
          <cell r="BO33">
            <v>683.88299999999992</v>
          </cell>
          <cell r="BP33">
            <v>682.83299999999997</v>
          </cell>
          <cell r="BQ33">
            <v>684.33299999999997</v>
          </cell>
          <cell r="BR33">
            <v>683.28300000000002</v>
          </cell>
          <cell r="BS33">
            <v>684.62300000000005</v>
          </cell>
          <cell r="BT33">
            <v>683.44299999999998</v>
          </cell>
          <cell r="BU33" t="str">
            <v/>
          </cell>
          <cell r="BV33">
            <v>0.29000000000007731</v>
          </cell>
          <cell r="BW33">
            <v>0.15999999999996817</v>
          </cell>
          <cell r="BX33">
            <v>0.74000000000007726</v>
          </cell>
          <cell r="BY33">
            <v>450</v>
          </cell>
          <cell r="BZ33">
            <v>0.96250000000000002</v>
          </cell>
          <cell r="CA33">
            <v>0.5625</v>
          </cell>
          <cell r="CB33">
            <v>0.22500000000002274</v>
          </cell>
          <cell r="CC33">
            <v>0.22785683862238518</v>
          </cell>
          <cell r="CD33">
            <v>443.28479875054001</v>
          </cell>
          <cell r="CE33">
            <v>0.86521412866045633</v>
          </cell>
          <cell r="CF33">
            <v>9279.4215298833951</v>
          </cell>
          <cell r="CG33">
            <v>9722.7063286339344</v>
          </cell>
          <cell r="CH33">
            <v>1.5</v>
          </cell>
          <cell r="CI33">
            <v>4487</v>
          </cell>
          <cell r="CJ33">
            <v>3.2502918415312911</v>
          </cell>
          <cell r="CK33">
            <v>4</v>
          </cell>
          <cell r="CL33">
            <v>2</v>
          </cell>
          <cell r="CM33">
            <v>2</v>
          </cell>
        </row>
        <row r="34">
          <cell r="A34">
            <v>51</v>
          </cell>
          <cell r="B34" t="str">
            <v>C17</v>
          </cell>
          <cell r="C34" t="str">
            <v>C18</v>
          </cell>
          <cell r="D34">
            <v>0.09</v>
          </cell>
          <cell r="F34">
            <v>1.2099999999999997</v>
          </cell>
          <cell r="G34">
            <v>5</v>
          </cell>
          <cell r="J34" t="str">
            <v/>
          </cell>
          <cell r="K34">
            <v>7.674231238376758E-2</v>
          </cell>
          <cell r="L34">
            <v>3.7119131498529523</v>
          </cell>
          <cell r="M34">
            <v>3.7119131498529523</v>
          </cell>
          <cell r="N34">
            <v>456.68279766231387</v>
          </cell>
          <cell r="O34">
            <v>0.6266236233907243</v>
          </cell>
          <cell r="P34">
            <v>346.26355758776015</v>
          </cell>
          <cell r="Q34">
            <v>0.09</v>
          </cell>
          <cell r="S34">
            <v>12.910000000000002</v>
          </cell>
          <cell r="T34">
            <v>98</v>
          </cell>
          <cell r="U34">
            <v>5060</v>
          </cell>
          <cell r="V34">
            <v>0.68799999999999994</v>
          </cell>
          <cell r="X34">
            <v>0</v>
          </cell>
          <cell r="Y34" t="str">
            <v/>
          </cell>
          <cell r="AA34">
            <v>0</v>
          </cell>
          <cell r="AB34" t="str">
            <v/>
          </cell>
          <cell r="AC34">
            <v>0.58479999999999999</v>
          </cell>
          <cell r="AD34">
            <v>7.5497680000000011</v>
          </cell>
          <cell r="AE34">
            <v>24.087004676164803</v>
          </cell>
          <cell r="AF34">
            <v>24.087004676164803</v>
          </cell>
          <cell r="AG34">
            <v>25.378004676164803</v>
          </cell>
          <cell r="AH34">
            <v>371.64156226392492</v>
          </cell>
          <cell r="AI34">
            <v>64.47</v>
          </cell>
          <cell r="AJ34">
            <v>0.62</v>
          </cell>
          <cell r="AK34">
            <v>18</v>
          </cell>
          <cell r="AL34">
            <v>0.45</v>
          </cell>
          <cell r="AM34">
            <v>1.4E-2</v>
          </cell>
          <cell r="AN34">
            <v>0</v>
          </cell>
          <cell r="AO34" t="str">
            <v/>
          </cell>
          <cell r="AP34" t="str">
            <v/>
          </cell>
          <cell r="AQ34" t="str">
            <v/>
          </cell>
          <cell r="AR34" t="str">
            <v/>
          </cell>
          <cell r="AS34" t="str">
            <v/>
          </cell>
          <cell r="AT34">
            <v>0</v>
          </cell>
          <cell r="AU34" t="str">
            <v/>
          </cell>
          <cell r="AV34">
            <v>1.3129305471944275</v>
          </cell>
          <cell r="AW34">
            <v>208.81258118806932</v>
          </cell>
          <cell r="AX34" t="str">
            <v/>
          </cell>
          <cell r="AY34">
            <v>208.24170826422633</v>
          </cell>
          <cell r="AZ34" t="str">
            <v>57°44'32''</v>
          </cell>
          <cell r="BA34">
            <v>2.4182077430262381</v>
          </cell>
          <cell r="BB34" t="str">
            <v/>
          </cell>
          <cell r="BC34" t="str">
            <v/>
          </cell>
          <cell r="BD34" t="str">
            <v/>
          </cell>
          <cell r="BE34" t="str">
            <v/>
          </cell>
          <cell r="BF34">
            <v>0</v>
          </cell>
          <cell r="BG34">
            <v>0.87273757721530154</v>
          </cell>
          <cell r="BH34">
            <v>2.6666666666666665</v>
          </cell>
          <cell r="BI34">
            <v>1.2</v>
          </cell>
          <cell r="BJ34" t="str">
            <v/>
          </cell>
          <cell r="BK34" t="str">
            <v/>
          </cell>
          <cell r="BL34" t="str">
            <v/>
          </cell>
          <cell r="BM34">
            <v>1.1635873442743006</v>
          </cell>
          <cell r="BN34" t="str">
            <v/>
          </cell>
          <cell r="BO34">
            <v>683.00299999999993</v>
          </cell>
          <cell r="BP34">
            <v>682.60299999999995</v>
          </cell>
          <cell r="BQ34">
            <v>683.45299999999997</v>
          </cell>
          <cell r="BR34">
            <v>683.053</v>
          </cell>
          <cell r="BS34">
            <v>683.44299999999998</v>
          </cell>
          <cell r="BT34">
            <v>684.57300000000009</v>
          </cell>
          <cell r="BU34" t="str">
            <v/>
          </cell>
          <cell r="BV34">
            <v>-9.9999999999909051E-3</v>
          </cell>
          <cell r="BW34">
            <v>1.5200000000000955</v>
          </cell>
          <cell r="BX34">
            <v>0.44000000000000911</v>
          </cell>
          <cell r="BY34">
            <v>450</v>
          </cell>
          <cell r="BZ34">
            <v>0.96250000000000002</v>
          </cell>
          <cell r="CA34">
            <v>0.5625</v>
          </cell>
          <cell r="CB34">
            <v>0.7550000000000523</v>
          </cell>
          <cell r="CC34">
            <v>0.72046281976272386</v>
          </cell>
          <cell r="CD34">
            <v>1401.626644153703</v>
          </cell>
          <cell r="CE34">
            <v>0.32021685538789268</v>
          </cell>
          <cell r="CF34">
            <v>2905.9679626451261</v>
          </cell>
          <cell r="CG34">
            <v>4307.5946067988289</v>
          </cell>
          <cell r="CH34">
            <v>1.5</v>
          </cell>
          <cell r="CI34">
            <v>4487</v>
          </cell>
          <cell r="CJ34">
            <v>1.4400249409846764</v>
          </cell>
          <cell r="CK34">
            <v>1.5</v>
          </cell>
          <cell r="CL34">
            <v>2</v>
          </cell>
          <cell r="CM34">
            <v>2</v>
          </cell>
        </row>
        <row r="35">
          <cell r="A35">
            <v>52</v>
          </cell>
          <cell r="B35" t="str">
            <v>C18</v>
          </cell>
          <cell r="C35" t="str">
            <v>C19</v>
          </cell>
          <cell r="D35">
            <v>0.59</v>
          </cell>
          <cell r="E35">
            <v>2.21</v>
          </cell>
          <cell r="F35">
            <v>4.01</v>
          </cell>
          <cell r="G35">
            <v>5</v>
          </cell>
          <cell r="J35" t="str">
            <v/>
          </cell>
          <cell r="K35">
            <v>4.9682638660320799E-2</v>
          </cell>
          <cell r="L35">
            <v>3.7615957885132731</v>
          </cell>
          <cell r="M35">
            <v>3.7615957885132731</v>
          </cell>
          <cell r="N35">
            <v>455.65463229924131</v>
          </cell>
          <cell r="O35">
            <v>0.64050518134715029</v>
          </cell>
          <cell r="P35">
            <v>1170.3151030989034</v>
          </cell>
          <cell r="Q35">
            <v>0.59</v>
          </cell>
          <cell r="R35">
            <v>2.21</v>
          </cell>
          <cell r="S35">
            <v>15.71</v>
          </cell>
          <cell r="T35">
            <v>98</v>
          </cell>
          <cell r="U35">
            <v>6158</v>
          </cell>
          <cell r="V35">
            <v>0.68799999999999994</v>
          </cell>
          <cell r="X35">
            <v>0</v>
          </cell>
          <cell r="Y35" t="str">
            <v/>
          </cell>
          <cell r="AA35">
            <v>0</v>
          </cell>
          <cell r="AB35" t="str">
            <v/>
          </cell>
          <cell r="AC35">
            <v>0.58479999999999999</v>
          </cell>
          <cell r="AD35">
            <v>9.1872080000000018</v>
          </cell>
          <cell r="AE35">
            <v>28.892419965387656</v>
          </cell>
          <cell r="AF35">
            <v>28.892419965387656</v>
          </cell>
          <cell r="AG35">
            <v>30.463419965387658</v>
          </cell>
          <cell r="AH35">
            <v>1200.778523064291</v>
          </cell>
          <cell r="AI35">
            <v>19.3</v>
          </cell>
          <cell r="AJ35">
            <v>14.58</v>
          </cell>
          <cell r="AK35">
            <v>28</v>
          </cell>
          <cell r="AL35">
            <v>0.70000000000000007</v>
          </cell>
          <cell r="AM35">
            <v>1.2999999999999999E-2</v>
          </cell>
          <cell r="AN35">
            <v>0</v>
          </cell>
          <cell r="AO35" t="str">
            <v/>
          </cell>
          <cell r="AP35" t="str">
            <v/>
          </cell>
          <cell r="AQ35" t="str">
            <v/>
          </cell>
          <cell r="AR35" t="str">
            <v/>
          </cell>
          <cell r="AS35" t="str">
            <v/>
          </cell>
          <cell r="AT35">
            <v>0</v>
          </cell>
          <cell r="AU35" t="str">
            <v/>
          </cell>
          <cell r="AV35">
            <v>9.2051959495256561</v>
          </cell>
          <cell r="AW35">
            <v>3542.5745563108298</v>
          </cell>
          <cell r="AX35" t="str">
            <v/>
          </cell>
          <cell r="AY35">
            <v>114.73554446443033</v>
          </cell>
          <cell r="AZ35" t="str">
            <v>93°30'22''</v>
          </cell>
          <cell r="BA35">
            <v>1.0077907318737453</v>
          </cell>
          <cell r="BB35" t="str">
            <v/>
          </cell>
          <cell r="BC35" t="str">
            <v/>
          </cell>
          <cell r="BD35" t="str">
            <v/>
          </cell>
          <cell r="BE35" t="str">
            <v/>
          </cell>
          <cell r="BF35">
            <v>0</v>
          </cell>
          <cell r="BG35">
            <v>0.9343476434955017</v>
          </cell>
          <cell r="BH35">
            <v>2.1428571428571428</v>
          </cell>
          <cell r="BI35">
            <v>1.2</v>
          </cell>
          <cell r="BJ35" t="str">
            <v/>
          </cell>
          <cell r="BK35" t="str">
            <v/>
          </cell>
          <cell r="BL35" t="str">
            <v/>
          </cell>
          <cell r="BM35">
            <v>1.9886500545321404</v>
          </cell>
          <cell r="BN35" t="str">
            <v/>
          </cell>
          <cell r="BO35">
            <v>683.40299999999991</v>
          </cell>
          <cell r="BP35">
            <v>680.59299999999996</v>
          </cell>
          <cell r="BQ35">
            <v>684.10299999999995</v>
          </cell>
          <cell r="BR35">
            <v>681.29300000000001</v>
          </cell>
          <cell r="BS35">
            <v>684.57300000000009</v>
          </cell>
          <cell r="BT35">
            <v>679.55300000000011</v>
          </cell>
          <cell r="BU35" t="str">
            <v/>
          </cell>
          <cell r="BV35">
            <v>0.47000000000014097</v>
          </cell>
          <cell r="BW35">
            <v>-1.7399999999998954</v>
          </cell>
          <cell r="BX35">
            <v>1.1700000000001411</v>
          </cell>
          <cell r="BY35">
            <v>700</v>
          </cell>
          <cell r="BZ35">
            <v>1.2749999999999999</v>
          </cell>
          <cell r="CA35">
            <v>0.875</v>
          </cell>
          <cell r="CB35">
            <v>-0.63499999999987722</v>
          </cell>
          <cell r="CC35">
            <v>-0.52634837539558499</v>
          </cell>
          <cell r="CD35">
            <v>-1796.8546632801404</v>
          </cell>
          <cell r="CE35">
            <v>1.4625746628637755</v>
          </cell>
          <cell r="CF35">
            <v>15686.113259213991</v>
          </cell>
          <cell r="CG35">
            <v>13889.25859593385</v>
          </cell>
          <cell r="CH35">
            <v>1.25</v>
          </cell>
          <cell r="CI35">
            <v>4613</v>
          </cell>
          <cell r="CJ35">
            <v>3.763618739414115</v>
          </cell>
          <cell r="CK35">
            <v>4</v>
          </cell>
          <cell r="CL35">
            <v>3</v>
          </cell>
          <cell r="CM35">
            <v>3</v>
          </cell>
        </row>
        <row r="36">
          <cell r="A36">
            <v>53</v>
          </cell>
          <cell r="B36" t="str">
            <v>C19</v>
          </cell>
          <cell r="C36" t="str">
            <v>C20</v>
          </cell>
          <cell r="F36">
            <v>4.01</v>
          </cell>
          <cell r="G36">
            <v>5</v>
          </cell>
          <cell r="J36" t="str">
            <v/>
          </cell>
          <cell r="K36">
            <v>4.8647885230008001E-2</v>
          </cell>
          <cell r="L36">
            <v>3.810243673743281</v>
          </cell>
          <cell r="M36">
            <v>3.810243673743281</v>
          </cell>
          <cell r="N36">
            <v>454.65203698934312</v>
          </cell>
          <cell r="O36">
            <v>0.63959865053513276</v>
          </cell>
          <cell r="P36">
            <v>1166.0872655789467</v>
          </cell>
          <cell r="S36">
            <v>15.71</v>
          </cell>
          <cell r="T36">
            <v>98</v>
          </cell>
          <cell r="U36">
            <v>6158</v>
          </cell>
          <cell r="V36">
            <v>0.68799999999999994</v>
          </cell>
          <cell r="X36">
            <v>0</v>
          </cell>
          <cell r="Y36" t="str">
            <v/>
          </cell>
          <cell r="AA36">
            <v>0</v>
          </cell>
          <cell r="AB36" t="str">
            <v/>
          </cell>
          <cell r="AC36">
            <v>0.58479999999999999</v>
          </cell>
          <cell r="AD36">
            <v>9.1872080000000018</v>
          </cell>
          <cell r="AE36">
            <v>28.892419965387656</v>
          </cell>
          <cell r="AF36">
            <v>28.892419965387656</v>
          </cell>
          <cell r="AG36">
            <v>30.463419965387658</v>
          </cell>
          <cell r="AH36">
            <v>1196.5506855443343</v>
          </cell>
          <cell r="AI36">
            <v>21.49</v>
          </cell>
          <cell r="AJ36">
            <v>20.5</v>
          </cell>
          <cell r="AK36">
            <v>28</v>
          </cell>
          <cell r="AL36">
            <v>0.70000000000000007</v>
          </cell>
          <cell r="AM36">
            <v>1.2999999999999999E-2</v>
          </cell>
          <cell r="AN36">
            <v>0</v>
          </cell>
          <cell r="AO36" t="str">
            <v/>
          </cell>
          <cell r="AP36" t="str">
            <v/>
          </cell>
          <cell r="AQ36" t="str">
            <v/>
          </cell>
          <cell r="AR36" t="str">
            <v/>
          </cell>
          <cell r="AS36" t="str">
            <v/>
          </cell>
          <cell r="AT36">
            <v>0</v>
          </cell>
          <cell r="AU36" t="str">
            <v/>
          </cell>
          <cell r="AV36">
            <v>10.915187647171557</v>
          </cell>
          <cell r="AW36">
            <v>4200.6564823012577</v>
          </cell>
          <cell r="AX36" t="str">
            <v/>
          </cell>
          <cell r="AY36">
            <v>114.73715898942989</v>
          </cell>
          <cell r="AZ36" t="str">
            <v>00°00'00''</v>
          </cell>
          <cell r="BA36">
            <v>1000</v>
          </cell>
          <cell r="BB36" t="str">
            <v/>
          </cell>
          <cell r="BC36" t="str">
            <v/>
          </cell>
          <cell r="BD36" t="str">
            <v/>
          </cell>
          <cell r="BE36" t="str">
            <v/>
          </cell>
          <cell r="BF36">
            <v>0</v>
          </cell>
          <cell r="BG36" t="str">
            <v/>
          </cell>
          <cell r="BH36" t="str">
            <v/>
          </cell>
          <cell r="BI36" t="str">
            <v/>
          </cell>
          <cell r="BJ36" t="str">
            <v/>
          </cell>
          <cell r="BK36" t="str">
            <v/>
          </cell>
          <cell r="BL36" t="str">
            <v/>
          </cell>
          <cell r="BM36" t="str">
            <v/>
          </cell>
          <cell r="BN36" t="str">
            <v/>
          </cell>
          <cell r="BO36">
            <v>680.59299999999996</v>
          </cell>
          <cell r="BP36">
            <v>676.18299999999999</v>
          </cell>
          <cell r="BQ36">
            <v>681.29300000000001</v>
          </cell>
          <cell r="BR36">
            <v>676.88300000000004</v>
          </cell>
          <cell r="BS36">
            <v>679.55300000000011</v>
          </cell>
          <cell r="BT36">
            <v>674.35300000000007</v>
          </cell>
          <cell r="BU36" t="str">
            <v/>
          </cell>
          <cell r="BV36">
            <v>-1.7399999999998954</v>
          </cell>
          <cell r="BW36">
            <v>-2.5299999999999727</v>
          </cell>
          <cell r="BX36">
            <v>-1.0399999999998952</v>
          </cell>
          <cell r="BY36">
            <v>700</v>
          </cell>
          <cell r="BZ36">
            <v>1.2749999999999999</v>
          </cell>
          <cell r="CA36">
            <v>0.875</v>
          </cell>
          <cell r="CB36">
            <v>-2.1349999999999341</v>
          </cell>
          <cell r="CC36">
            <v>-2.0245852491296268</v>
          </cell>
          <cell r="CD36">
            <v>-6911.5544307943328</v>
          </cell>
          <cell r="CE36">
            <v>1.9151977298689804</v>
          </cell>
          <cell r="CF36">
            <v>20540.495652844817</v>
          </cell>
          <cell r="CG36">
            <v>13628.941222050484</v>
          </cell>
          <cell r="CH36">
            <v>1.25</v>
          </cell>
          <cell r="CI36">
            <v>4613</v>
          </cell>
          <cell r="CJ36">
            <v>3.6930796721359429</v>
          </cell>
          <cell r="CK36">
            <v>4</v>
          </cell>
          <cell r="CL36">
            <v>3</v>
          </cell>
          <cell r="CM36">
            <v>3</v>
          </cell>
        </row>
        <row r="37">
          <cell r="A37">
            <v>54</v>
          </cell>
          <cell r="B37" t="str">
            <v>C20</v>
          </cell>
          <cell r="C37" t="str">
            <v>A21</v>
          </cell>
          <cell r="F37">
            <v>4.01</v>
          </cell>
          <cell r="G37">
            <v>5</v>
          </cell>
          <cell r="J37" t="str">
            <v/>
          </cell>
          <cell r="K37">
            <v>0.1971435875675345</v>
          </cell>
          <cell r="L37">
            <v>4.0073872613108152</v>
          </cell>
          <cell r="M37">
            <v>4.0073872613108152</v>
          </cell>
          <cell r="N37">
            <v>450.63065613657886</v>
          </cell>
          <cell r="O37">
            <v>0.63457776427703505</v>
          </cell>
          <cell r="P37">
            <v>1146.7003790862327</v>
          </cell>
          <cell r="S37">
            <v>15.71</v>
          </cell>
          <cell r="T37">
            <v>98</v>
          </cell>
          <cell r="U37">
            <v>6158</v>
          </cell>
          <cell r="V37">
            <v>0.68799999999999994</v>
          </cell>
          <cell r="X37">
            <v>0</v>
          </cell>
          <cell r="Y37" t="str">
            <v/>
          </cell>
          <cell r="AA37">
            <v>0</v>
          </cell>
          <cell r="AB37" t="str">
            <v/>
          </cell>
          <cell r="AC37">
            <v>0.58479999999999999</v>
          </cell>
          <cell r="AD37">
            <v>9.1872080000000018</v>
          </cell>
          <cell r="AE37">
            <v>28.892419965387656</v>
          </cell>
          <cell r="AF37">
            <v>28.892419965387656</v>
          </cell>
          <cell r="AG37">
            <v>30.463419965387658</v>
          </cell>
          <cell r="AH37">
            <v>1177.1637990516203</v>
          </cell>
          <cell r="AI37">
            <v>16.46</v>
          </cell>
          <cell r="AJ37">
            <v>9.2899999999999991</v>
          </cell>
          <cell r="AK37">
            <v>24</v>
          </cell>
          <cell r="AL37">
            <v>0.60000000000000009</v>
          </cell>
          <cell r="AM37">
            <v>1.2999999999999999E-2</v>
          </cell>
          <cell r="AN37">
            <v>0</v>
          </cell>
          <cell r="AO37" t="str">
            <v/>
          </cell>
          <cell r="AP37" t="str">
            <v/>
          </cell>
          <cell r="AQ37" t="str">
            <v/>
          </cell>
          <cell r="AR37" t="str">
            <v/>
          </cell>
          <cell r="AS37" t="str">
            <v/>
          </cell>
          <cell r="AT37">
            <v>0</v>
          </cell>
          <cell r="AU37" t="str">
            <v/>
          </cell>
          <cell r="AV37">
            <v>6.630265807271055</v>
          </cell>
          <cell r="AW37">
            <v>1874.6634916323314</v>
          </cell>
          <cell r="AX37" t="str">
            <v/>
          </cell>
          <cell r="AY37">
            <v>99.698075365859424</v>
          </cell>
          <cell r="AZ37" t="str">
            <v>15°02'21''</v>
          </cell>
          <cell r="BA37">
            <v>9.4697332935740395</v>
          </cell>
          <cell r="BB37" t="str">
            <v/>
          </cell>
          <cell r="BC37" t="str">
            <v/>
          </cell>
          <cell r="BD37" t="str">
            <v/>
          </cell>
          <cell r="BE37" t="str">
            <v/>
          </cell>
          <cell r="BF37">
            <v>0</v>
          </cell>
          <cell r="BG37" t="str">
            <v/>
          </cell>
          <cell r="BH37" t="str">
            <v/>
          </cell>
          <cell r="BI37" t="str">
            <v/>
          </cell>
          <cell r="BJ37" t="str">
            <v/>
          </cell>
          <cell r="BK37" t="str">
            <v/>
          </cell>
          <cell r="BL37" t="str">
            <v/>
          </cell>
          <cell r="BM37" t="str">
            <v/>
          </cell>
          <cell r="BN37" t="str">
            <v/>
          </cell>
          <cell r="BO37">
            <v>676.18299999999999</v>
          </cell>
          <cell r="BP37">
            <v>674.65300000000002</v>
          </cell>
          <cell r="BQ37">
            <v>676.78300000000002</v>
          </cell>
          <cell r="BR37">
            <v>675.25300000000004</v>
          </cell>
          <cell r="BS37">
            <v>674.35300000000007</v>
          </cell>
          <cell r="BT37">
            <v>672.02300000000014</v>
          </cell>
          <cell r="BU37" t="str">
            <v/>
          </cell>
          <cell r="BV37">
            <v>-2.42999999999995</v>
          </cell>
          <cell r="BW37">
            <v>-3.2299999999999045</v>
          </cell>
          <cell r="BX37">
            <v>-1.8299999999999499</v>
          </cell>
          <cell r="BY37">
            <v>600</v>
          </cell>
          <cell r="BZ37">
            <v>1.1499999999999999</v>
          </cell>
          <cell r="CA37">
            <v>0.75</v>
          </cell>
          <cell r="CB37">
            <v>-2.8299999999999272</v>
          </cell>
          <cell r="CC37">
            <v>-3.2654364164759015</v>
          </cell>
          <cell r="CD37">
            <v>-9068.9332876576955</v>
          </cell>
          <cell r="CE37">
            <v>1.9570336894141922</v>
          </cell>
          <cell r="CF37">
            <v>20989.186318967211</v>
          </cell>
          <cell r="CG37">
            <v>11920.253031309516</v>
          </cell>
          <cell r="CH37">
            <v>1.25</v>
          </cell>
          <cell r="CI37">
            <v>3954</v>
          </cell>
          <cell r="CJ37">
            <v>3.768415854612265</v>
          </cell>
          <cell r="CK37">
            <v>4</v>
          </cell>
          <cell r="CL37">
            <v>3</v>
          </cell>
          <cell r="CM37">
            <v>3</v>
          </cell>
        </row>
        <row r="38">
          <cell r="A38">
            <v>55</v>
          </cell>
          <cell r="E38">
            <v>-3.1310065197464443</v>
          </cell>
          <cell r="F38" t="str">
            <v/>
          </cell>
          <cell r="G38" t="str">
            <v/>
          </cell>
          <cell r="J38" t="str">
            <v/>
          </cell>
          <cell r="K38" t="str">
            <v/>
          </cell>
          <cell r="L38" t="str">
            <v/>
          </cell>
          <cell r="M38" t="str">
            <v/>
          </cell>
          <cell r="N38" t="str">
            <v/>
          </cell>
          <cell r="O38" t="str">
            <v/>
          </cell>
          <cell r="P38" t="str">
            <v/>
          </cell>
          <cell r="S38" t="str">
            <v/>
          </cell>
          <cell r="U38" t="str">
            <v/>
          </cell>
          <cell r="X38">
            <v>0</v>
          </cell>
          <cell r="Y38" t="str">
            <v/>
          </cell>
          <cell r="AA38">
            <v>0</v>
          </cell>
          <cell r="AB38" t="str">
            <v/>
          </cell>
          <cell r="AC38" t="str">
            <v/>
          </cell>
          <cell r="AD38" t="str">
            <v/>
          </cell>
          <cell r="AE38" t="str">
            <v/>
          </cell>
          <cell r="AF38" t="str">
            <v/>
          </cell>
          <cell r="AG38" t="str">
            <v/>
          </cell>
          <cell r="AH38" t="str">
            <v/>
          </cell>
          <cell r="AI38" t="str">
            <v/>
          </cell>
          <cell r="AJ38">
            <v>1.74</v>
          </cell>
          <cell r="AK38">
            <v>12</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v>674.87300000000005</v>
          </cell>
          <cell r="BP38" t="str">
            <v/>
          </cell>
          <cell r="BQ38">
            <v>674.87300000000005</v>
          </cell>
          <cell r="BR38" t="str">
            <v/>
          </cell>
          <cell r="BS38" t="str">
            <v/>
          </cell>
          <cell r="BT38" t="str">
            <v/>
          </cell>
          <cell r="BU38" t="str">
            <v/>
          </cell>
          <cell r="BV38" t="str">
            <v/>
          </cell>
          <cell r="BW38" t="str">
            <v/>
          </cell>
          <cell r="BX38" t="str">
            <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56</v>
          </cell>
          <cell r="F39" t="str">
            <v/>
          </cell>
          <cell r="G39" t="str">
            <v/>
          </cell>
          <cell r="J39" t="str">
            <v/>
          </cell>
          <cell r="K39" t="str">
            <v/>
          </cell>
          <cell r="L39" t="str">
            <v/>
          </cell>
          <cell r="M39" t="str">
            <v/>
          </cell>
          <cell r="N39" t="str">
            <v/>
          </cell>
          <cell r="O39" t="str">
            <v/>
          </cell>
          <cell r="P39" t="str">
            <v/>
          </cell>
          <cell r="S39" t="str">
            <v/>
          </cell>
          <cell r="U39" t="str">
            <v/>
          </cell>
          <cell r="X39">
            <v>0</v>
          </cell>
          <cell r="Y39" t="str">
            <v/>
          </cell>
          <cell r="AA39">
            <v>0</v>
          </cell>
          <cell r="AB39" t="str">
            <v/>
          </cell>
          <cell r="AC39" t="str">
            <v/>
          </cell>
          <cell r="AD39" t="str">
            <v/>
          </cell>
          <cell r="AE39" t="str">
            <v/>
          </cell>
          <cell r="AF39" t="str">
            <v/>
          </cell>
          <cell r="AG39" t="str">
            <v/>
          </cell>
          <cell r="AH39" t="str">
            <v/>
          </cell>
          <cell r="AI39" t="str">
            <v/>
          </cell>
          <cell r="AJ39">
            <v>22.27</v>
          </cell>
          <cell r="AK39">
            <v>8</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cell r="BA39" t="str">
            <v/>
          </cell>
          <cell r="BB39" t="str">
            <v/>
          </cell>
          <cell r="BC39" t="str">
            <v/>
          </cell>
          <cell r="BD39" t="str">
            <v/>
          </cell>
          <cell r="BE39" t="str">
            <v/>
          </cell>
          <cell r="BF39" t="str">
            <v/>
          </cell>
          <cell r="BG39" t="str">
            <v/>
          </cell>
          <cell r="BH39" t="str">
            <v/>
          </cell>
          <cell r="BI39" t="str">
            <v/>
          </cell>
          <cell r="BJ39" t="str">
            <v/>
          </cell>
          <cell r="BK39" t="str">
            <v/>
          </cell>
          <cell r="BL39" t="str">
            <v/>
          </cell>
          <cell r="BM39" t="str">
            <v/>
          </cell>
          <cell r="BN39" t="str">
            <v/>
          </cell>
          <cell r="BO39">
            <v>0</v>
          </cell>
          <cell r="BP39" t="str">
            <v/>
          </cell>
          <cell r="BQ39">
            <v>0</v>
          </cell>
          <cell r="BR39" t="str">
            <v/>
          </cell>
          <cell r="BS39" t="str">
            <v/>
          </cell>
          <cell r="BT39" t="str">
            <v/>
          </cell>
          <cell r="BU39" t="str">
            <v/>
          </cell>
          <cell r="BV39" t="str">
            <v/>
          </cell>
          <cell r="BW39" t="str">
            <v/>
          </cell>
          <cell r="BX39" t="str">
            <v/>
          </cell>
          <cell r="BY39">
            <v>0</v>
          </cell>
          <cell r="BZ39">
            <v>0.4</v>
          </cell>
          <cell r="CA39">
            <v>0</v>
          </cell>
          <cell r="CB39">
            <v>0</v>
          </cell>
          <cell r="CC39">
            <v>0</v>
          </cell>
          <cell r="CD39">
            <v>0</v>
          </cell>
          <cell r="CE39" t="e">
            <v>#VALUE!</v>
          </cell>
          <cell r="CF39" t="e">
            <v>#VALUE!</v>
          </cell>
          <cell r="CG39" t="e">
            <v>#VALUE!</v>
          </cell>
          <cell r="CH39">
            <v>1.3</v>
          </cell>
          <cell r="CI39" t="e">
            <v>#VALUE!</v>
          </cell>
          <cell r="CJ39" t="e">
            <v>#VALUE!</v>
          </cell>
          <cell r="CK39" t="e">
            <v>#VALUE!</v>
          </cell>
          <cell r="CL39">
            <v>1</v>
          </cell>
          <cell r="CM39">
            <v>4</v>
          </cell>
        </row>
        <row r="40">
          <cell r="A40">
            <v>57</v>
          </cell>
          <cell r="C40" t="str">
            <v/>
          </cell>
          <cell r="F40" t="str">
            <v/>
          </cell>
          <cell r="G40" t="str">
            <v/>
          </cell>
          <cell r="J40" t="str">
            <v/>
          </cell>
          <cell r="K40" t="str">
            <v/>
          </cell>
          <cell r="L40" t="str">
            <v/>
          </cell>
          <cell r="M40" t="str">
            <v/>
          </cell>
          <cell r="N40" t="str">
            <v/>
          </cell>
          <cell r="O40" t="str">
            <v/>
          </cell>
          <cell r="P40" t="str">
            <v/>
          </cell>
          <cell r="S40" t="str">
            <v/>
          </cell>
          <cell r="U40" t="str">
            <v/>
          </cell>
          <cell r="X40">
            <v>0</v>
          </cell>
          <cell r="Y40" t="str">
            <v/>
          </cell>
          <cell r="AA40">
            <v>0</v>
          </cell>
          <cell r="AB40" t="str">
            <v/>
          </cell>
          <cell r="AC40" t="str">
            <v/>
          </cell>
          <cell r="AD40" t="str">
            <v/>
          </cell>
          <cell r="AE40" t="str">
            <v/>
          </cell>
          <cell r="AF40" t="str">
            <v/>
          </cell>
          <cell r="AG40" t="str">
            <v/>
          </cell>
          <cell r="AH40" t="str">
            <v/>
          </cell>
          <cell r="AI40" t="str">
            <v/>
          </cell>
          <cell r="AJ40">
            <v>22.35</v>
          </cell>
          <cell r="AK40">
            <v>8</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t="str">
            <v/>
          </cell>
          <cell r="BM40" t="str">
            <v/>
          </cell>
          <cell r="BN40" t="str">
            <v/>
          </cell>
          <cell r="BO40">
            <v>0</v>
          </cell>
          <cell r="BP40" t="str">
            <v/>
          </cell>
          <cell r="BQ40">
            <v>0</v>
          </cell>
          <cell r="BR40" t="str">
            <v/>
          </cell>
          <cell r="BS40" t="str">
            <v/>
          </cell>
          <cell r="BT40" t="str">
            <v/>
          </cell>
          <cell r="BU40" t="str">
            <v/>
          </cell>
          <cell r="BV40" t="str">
            <v/>
          </cell>
          <cell r="BW40" t="str">
            <v/>
          </cell>
          <cell r="BX40" t="str">
            <v/>
          </cell>
          <cell r="BY40">
            <v>0</v>
          </cell>
          <cell r="BZ40">
            <v>0.4</v>
          </cell>
          <cell r="CA40">
            <v>0</v>
          </cell>
          <cell r="CB40">
            <v>0</v>
          </cell>
          <cell r="CC40">
            <v>0</v>
          </cell>
          <cell r="CD40">
            <v>0</v>
          </cell>
          <cell r="CE40" t="e">
            <v>#VALUE!</v>
          </cell>
          <cell r="CF40" t="e">
            <v>#VALUE!</v>
          </cell>
          <cell r="CG40" t="e">
            <v>#VALUE!</v>
          </cell>
          <cell r="CH40">
            <v>1.3</v>
          </cell>
          <cell r="CI40" t="e">
            <v>#VALUE!</v>
          </cell>
          <cell r="CJ40" t="e">
            <v>#VALUE!</v>
          </cell>
          <cell r="CK40" t="e">
            <v>#VALUE!</v>
          </cell>
          <cell r="CL40">
            <v>1</v>
          </cell>
          <cell r="CM40">
            <v>4</v>
          </cell>
        </row>
        <row r="41">
          <cell r="A41">
            <v>58</v>
          </cell>
          <cell r="B41" t="str">
            <v>C31</v>
          </cell>
          <cell r="C41" t="str">
            <v>C32</v>
          </cell>
          <cell r="F41">
            <v>0</v>
          </cell>
          <cell r="G41" t="str">
            <v/>
          </cell>
          <cell r="J41" t="str">
            <v/>
          </cell>
          <cell r="K41" t="str">
            <v/>
          </cell>
          <cell r="L41" t="str">
            <v/>
          </cell>
          <cell r="M41" t="str">
            <v/>
          </cell>
          <cell r="N41" t="str">
            <v/>
          </cell>
          <cell r="O41" t="str">
            <v/>
          </cell>
          <cell r="P41" t="str">
            <v/>
          </cell>
          <cell r="Q41">
            <v>0.4</v>
          </cell>
          <cell r="S41">
            <v>0.4</v>
          </cell>
          <cell r="T41">
            <v>98</v>
          </cell>
          <cell r="U41">
            <v>157</v>
          </cell>
          <cell r="V41">
            <v>0.68799999999999994</v>
          </cell>
          <cell r="X41" t="str">
            <v/>
          </cell>
          <cell r="Y41" t="str">
            <v/>
          </cell>
          <cell r="AA41" t="str">
            <v/>
          </cell>
          <cell r="AB41" t="str">
            <v/>
          </cell>
          <cell r="AC41">
            <v>0.58479999999999999</v>
          </cell>
          <cell r="AD41">
            <v>0.23392000000000002</v>
          </cell>
          <cell r="AE41">
            <v>0.96275646183025421</v>
          </cell>
          <cell r="AF41">
            <v>1.0427564618302543</v>
          </cell>
          <cell r="AG41">
            <v>1.0827564618302543</v>
          </cell>
          <cell r="AH41">
            <v>1.5</v>
          </cell>
          <cell r="AI41">
            <v>33.06</v>
          </cell>
          <cell r="AJ41">
            <v>12.71</v>
          </cell>
          <cell r="AK41">
            <v>8</v>
          </cell>
          <cell r="AL41">
            <v>0.2</v>
          </cell>
          <cell r="AM41">
            <v>1.4E-2</v>
          </cell>
          <cell r="AN41">
            <v>1.8120574951171874E-2</v>
          </cell>
          <cell r="AO41">
            <v>3.125E-2</v>
          </cell>
          <cell r="AP41">
            <v>9.0602874755859361E-2</v>
          </cell>
          <cell r="AQ41">
            <v>1.0606024579340583</v>
          </cell>
          <cell r="AR41">
            <v>3.0484361958124309</v>
          </cell>
          <cell r="AS41">
            <v>0.97496141568254013</v>
          </cell>
          <cell r="AT41">
            <v>5.7333209672567068E-2</v>
          </cell>
          <cell r="AU41">
            <v>7.5453784623738945E-2</v>
          </cell>
          <cell r="AV41">
            <v>3.4620261029663735</v>
          </cell>
          <cell r="AW41">
            <v>108.76275771615262</v>
          </cell>
          <cell r="AX41">
            <v>1.379148553693974E-2</v>
          </cell>
          <cell r="AY41">
            <v>180.47667380172905</v>
          </cell>
          <cell r="AZ41" t="b">
            <v>0</v>
          </cell>
          <cell r="BA41" t="str">
            <v/>
          </cell>
          <cell r="BB41">
            <v>1E-3</v>
          </cell>
          <cell r="BC41">
            <v>0</v>
          </cell>
          <cell r="BD41">
            <v>0</v>
          </cell>
          <cell r="BE41">
            <v>1E-3</v>
          </cell>
          <cell r="BF41" t="str">
            <v/>
          </cell>
          <cell r="BG41">
            <v>2.6748963180841235E-2</v>
          </cell>
          <cell r="BH41">
            <v>5.9999999999999991</v>
          </cell>
          <cell r="BI41">
            <v>1.2</v>
          </cell>
          <cell r="BJ41">
            <v>0.10752081245013895</v>
          </cell>
          <cell r="BK41">
            <v>0.13877081245013895</v>
          </cell>
          <cell r="BL41">
            <v>7.4482604539801915E-6</v>
          </cell>
          <cell r="BM41">
            <v>0.16653391285271152</v>
          </cell>
          <cell r="BN41">
            <v>0</v>
          </cell>
          <cell r="BO41">
            <v>703.05299999999988</v>
          </cell>
          <cell r="BP41">
            <v>698.85299999999984</v>
          </cell>
          <cell r="BQ41">
            <v>703.25299999999993</v>
          </cell>
          <cell r="BR41">
            <v>699.05299999999988</v>
          </cell>
          <cell r="BS41">
            <v>704.45299999999997</v>
          </cell>
          <cell r="BT41">
            <v>699.85300000000007</v>
          </cell>
          <cell r="BU41" t="b">
            <v>0</v>
          </cell>
          <cell r="BV41">
            <v>1.2000000000000455</v>
          </cell>
          <cell r="BW41">
            <v>0.8000000000001819</v>
          </cell>
          <cell r="BX41">
            <v>1.4000000000000454</v>
          </cell>
          <cell r="BY41">
            <v>200</v>
          </cell>
          <cell r="BZ41">
            <v>0.65</v>
          </cell>
          <cell r="CA41">
            <v>0.25</v>
          </cell>
          <cell r="CB41">
            <v>1.0000000000001137</v>
          </cell>
          <cell r="CC41">
            <v>1.3051536509443407</v>
          </cell>
          <cell r="CD41">
            <v>1157.9975768003665</v>
          </cell>
          <cell r="CE41">
            <v>9.8449303549506206E-2</v>
          </cell>
          <cell r="CF41">
            <v>812.20675428342622</v>
          </cell>
          <cell r="CG41">
            <v>1970.2043310837926</v>
          </cell>
          <cell r="CH41">
            <v>1.5</v>
          </cell>
          <cell r="CI41">
            <v>2243</v>
          </cell>
          <cell r="CJ41">
            <v>1.3175686565428839</v>
          </cell>
          <cell r="CK41">
            <v>1.5</v>
          </cell>
          <cell r="CL41">
            <v>1</v>
          </cell>
          <cell r="CM41">
            <v>2</v>
          </cell>
        </row>
        <row r="42">
          <cell r="A42">
            <v>59</v>
          </cell>
          <cell r="B42" t="str">
            <v>C32</v>
          </cell>
          <cell r="C42" t="str">
            <v>C33</v>
          </cell>
          <cell r="F42">
            <v>0</v>
          </cell>
          <cell r="G42" t="str">
            <v/>
          </cell>
          <cell r="J42" t="str">
            <v/>
          </cell>
          <cell r="K42" t="str">
            <v/>
          </cell>
          <cell r="L42" t="str">
            <v/>
          </cell>
          <cell r="M42" t="str">
            <v/>
          </cell>
          <cell r="N42" t="str">
            <v/>
          </cell>
          <cell r="O42" t="str">
            <v/>
          </cell>
          <cell r="P42" t="str">
            <v/>
          </cell>
          <cell r="S42">
            <v>0.4</v>
          </cell>
          <cell r="T42">
            <v>98</v>
          </cell>
          <cell r="U42">
            <v>157</v>
          </cell>
          <cell r="V42">
            <v>0.68799999999999994</v>
          </cell>
          <cell r="X42">
            <v>0</v>
          </cell>
          <cell r="Y42" t="str">
            <v/>
          </cell>
          <cell r="AA42">
            <v>0</v>
          </cell>
          <cell r="AB42" t="str">
            <v/>
          </cell>
          <cell r="AC42">
            <v>0.58479999999999999</v>
          </cell>
          <cell r="AD42">
            <v>0.23392000000000002</v>
          </cell>
          <cell r="AE42">
            <v>0.96275646183025421</v>
          </cell>
          <cell r="AF42">
            <v>1.0427564618302543</v>
          </cell>
          <cell r="AG42">
            <v>1.0827564618302543</v>
          </cell>
          <cell r="AH42">
            <v>1.5</v>
          </cell>
          <cell r="AI42">
            <v>14.62</v>
          </cell>
          <cell r="AJ42">
            <v>22.67</v>
          </cell>
          <cell r="AK42">
            <v>8</v>
          </cell>
          <cell r="AL42">
            <v>0.2</v>
          </cell>
          <cell r="AM42">
            <v>1.4E-2</v>
          </cell>
          <cell r="AN42">
            <v>1.5719604492187501E-2</v>
          </cell>
          <cell r="AO42">
            <v>3.125E-2</v>
          </cell>
          <cell r="AP42">
            <v>7.85980224609375E-2</v>
          </cell>
          <cell r="AQ42">
            <v>1.3076246347994489</v>
          </cell>
          <cell r="AR42">
            <v>4.0408094936548542</v>
          </cell>
          <cell r="AS42">
            <v>1.550829268095187</v>
          </cell>
          <cell r="AT42">
            <v>8.7149958487991439E-2</v>
          </cell>
          <cell r="AU42">
            <v>0.10286956298017894</v>
          </cell>
          <cell r="AV42">
            <v>4.6236326602931452</v>
          </cell>
          <cell r="AW42">
            <v>145.25570398474781</v>
          </cell>
          <cell r="AX42">
            <v>1.0326616847745294E-2</v>
          </cell>
          <cell r="AY42">
            <v>204.8504252470143</v>
          </cell>
          <cell r="AZ42" t="str">
            <v>24°22'26''</v>
          </cell>
          <cell r="BA42">
            <v>13.890953541458391</v>
          </cell>
          <cell r="BB42">
            <v>2.7E-2</v>
          </cell>
          <cell r="BC42">
            <v>3.0000000000000001E-3</v>
          </cell>
          <cell r="BD42">
            <v>4.0000000000000001E-3</v>
          </cell>
          <cell r="BE42">
            <v>3.4000000000000002E-2</v>
          </cell>
          <cell r="BF42">
            <v>3.4000000000000002E-2</v>
          </cell>
          <cell r="BG42" t="str">
            <v/>
          </cell>
          <cell r="BH42" t="str">
            <v/>
          </cell>
          <cell r="BI42" t="str">
            <v/>
          </cell>
          <cell r="BJ42" t="str">
            <v/>
          </cell>
          <cell r="BK42" t="str">
            <v/>
          </cell>
          <cell r="BL42" t="str">
            <v/>
          </cell>
          <cell r="BM42" t="str">
            <v/>
          </cell>
          <cell r="BN42">
            <v>0.03</v>
          </cell>
          <cell r="BO42">
            <v>698.82299999999987</v>
          </cell>
          <cell r="BP42">
            <v>695.51299999999992</v>
          </cell>
          <cell r="BQ42">
            <v>699.02299999999991</v>
          </cell>
          <cell r="BR42">
            <v>695.71299999999997</v>
          </cell>
          <cell r="BS42">
            <v>699.85300000000007</v>
          </cell>
          <cell r="BT42">
            <v>696.53300000000013</v>
          </cell>
          <cell r="BU42" t="str">
            <v/>
          </cell>
          <cell r="BV42">
            <v>0.83000000000015461</v>
          </cell>
          <cell r="BW42">
            <v>0.82000000000016371</v>
          </cell>
          <cell r="BX42">
            <v>1.0300000000001546</v>
          </cell>
          <cell r="BY42">
            <v>200</v>
          </cell>
          <cell r="BZ42">
            <v>0.65</v>
          </cell>
          <cell r="CA42">
            <v>0.25</v>
          </cell>
          <cell r="CB42">
            <v>0.82500000000015916</v>
          </cell>
          <cell r="CC42">
            <v>1.1074302853340923</v>
          </cell>
          <cell r="CD42">
            <v>982.56752066267336</v>
          </cell>
          <cell r="CE42">
            <v>0.13420744962108144</v>
          </cell>
          <cell r="CF42">
            <v>1217.9326053113141</v>
          </cell>
          <cell r="CG42">
            <v>2200.5001259739875</v>
          </cell>
          <cell r="CH42">
            <v>1.5</v>
          </cell>
          <cell r="CI42">
            <v>2243</v>
          </cell>
          <cell r="CJ42">
            <v>1.4715783276687389</v>
          </cell>
          <cell r="CK42">
            <v>1.5</v>
          </cell>
          <cell r="CL42">
            <v>1</v>
          </cell>
          <cell r="CM42">
            <v>2</v>
          </cell>
        </row>
        <row r="43">
          <cell r="A43">
            <v>60</v>
          </cell>
          <cell r="B43" t="str">
            <v>C33</v>
          </cell>
          <cell r="C43" t="str">
            <v>C34</v>
          </cell>
          <cell r="F43">
            <v>0</v>
          </cell>
          <cell r="G43" t="str">
            <v/>
          </cell>
          <cell r="J43" t="str">
            <v/>
          </cell>
          <cell r="K43" t="str">
            <v/>
          </cell>
          <cell r="L43" t="str">
            <v/>
          </cell>
          <cell r="M43" t="str">
            <v/>
          </cell>
          <cell r="N43" t="str">
            <v/>
          </cell>
          <cell r="O43" t="str">
            <v/>
          </cell>
          <cell r="P43" t="str">
            <v/>
          </cell>
          <cell r="S43">
            <v>0.4</v>
          </cell>
          <cell r="T43">
            <v>98</v>
          </cell>
          <cell r="U43">
            <v>157</v>
          </cell>
          <cell r="V43">
            <v>0.68799999999999994</v>
          </cell>
          <cell r="X43">
            <v>0</v>
          </cell>
          <cell r="Y43" t="str">
            <v/>
          </cell>
          <cell r="AA43">
            <v>0</v>
          </cell>
          <cell r="AB43" t="str">
            <v/>
          </cell>
          <cell r="AC43">
            <v>0.58479999999999999</v>
          </cell>
          <cell r="AD43">
            <v>0.23392000000000002</v>
          </cell>
          <cell r="AE43">
            <v>0.96275646183025421</v>
          </cell>
          <cell r="AF43">
            <v>1.0427564618302543</v>
          </cell>
          <cell r="AG43">
            <v>1.0827564618302543</v>
          </cell>
          <cell r="AH43">
            <v>1.5</v>
          </cell>
          <cell r="AI43">
            <v>15.64</v>
          </cell>
          <cell r="AJ43">
            <v>21.09</v>
          </cell>
          <cell r="AK43">
            <v>8</v>
          </cell>
          <cell r="AL43">
            <v>0.2</v>
          </cell>
          <cell r="AM43">
            <v>1.4E-2</v>
          </cell>
          <cell r="AN43">
            <v>1.6001129150390623E-2</v>
          </cell>
          <cell r="AO43">
            <v>3.125E-2</v>
          </cell>
          <cell r="AP43">
            <v>8.0005645751953111E-2</v>
          </cell>
          <cell r="AQ43">
            <v>1.2738496815705684</v>
          </cell>
          <cell r="AR43">
            <v>3.9010338681074201</v>
          </cell>
          <cell r="AS43">
            <v>1.4634068275683341</v>
          </cell>
          <cell r="AT43">
            <v>8.2706065812305746E-2</v>
          </cell>
          <cell r="AU43">
            <v>9.8707194962696365E-2</v>
          </cell>
          <cell r="AV43">
            <v>4.4595994439352431</v>
          </cell>
          <cell r="AW43">
            <v>140.1024485102009</v>
          </cell>
          <cell r="AX43">
            <v>1.0706451000324841E-2</v>
          </cell>
          <cell r="AY43">
            <v>227.42337412800077</v>
          </cell>
          <cell r="AZ43" t="str">
            <v>22°34'23''</v>
          </cell>
          <cell r="BA43">
            <v>15.03200026335843</v>
          </cell>
          <cell r="BB43">
            <v>1E-3</v>
          </cell>
          <cell r="BC43">
            <v>1E-3</v>
          </cell>
          <cell r="BD43">
            <v>4.0000000000000001E-3</v>
          </cell>
          <cell r="BE43">
            <v>6.0000000000000001E-3</v>
          </cell>
          <cell r="BF43">
            <v>5.0000000000000001E-3</v>
          </cell>
          <cell r="BG43" t="str">
            <v/>
          </cell>
          <cell r="BH43" t="str">
            <v/>
          </cell>
          <cell r="BI43" t="str">
            <v/>
          </cell>
          <cell r="BJ43" t="str">
            <v/>
          </cell>
          <cell r="BK43" t="str">
            <v/>
          </cell>
          <cell r="BL43" t="str">
            <v/>
          </cell>
          <cell r="BM43" t="str">
            <v/>
          </cell>
          <cell r="BN43">
            <v>0.01</v>
          </cell>
          <cell r="BO43">
            <v>695.50299999999993</v>
          </cell>
          <cell r="BP43">
            <v>692.20299999999997</v>
          </cell>
          <cell r="BQ43">
            <v>695.70299999999997</v>
          </cell>
          <cell r="BR43">
            <v>692.40300000000002</v>
          </cell>
          <cell r="BS43">
            <v>696.53300000000013</v>
          </cell>
          <cell r="BT43">
            <v>693.23299999999995</v>
          </cell>
          <cell r="BU43" t="str">
            <v/>
          </cell>
          <cell r="BV43">
            <v>0.83000000000015461</v>
          </cell>
          <cell r="BW43">
            <v>0.82999999999992724</v>
          </cell>
          <cell r="BX43">
            <v>1.0300000000001546</v>
          </cell>
          <cell r="BY43">
            <v>200</v>
          </cell>
          <cell r="BZ43">
            <v>0.65</v>
          </cell>
          <cell r="CA43">
            <v>0.25</v>
          </cell>
          <cell r="CB43">
            <v>0.83000000000004093</v>
          </cell>
          <cell r="CC43">
            <v>1.1132435599236561</v>
          </cell>
          <cell r="CD43">
            <v>987.72534854226399</v>
          </cell>
          <cell r="CE43">
            <v>0.13295061126629726</v>
          </cell>
          <cell r="CF43">
            <v>1206.5267972416477</v>
          </cell>
          <cell r="CG43">
            <v>2194.2521457839116</v>
          </cell>
          <cell r="CH43">
            <v>1.5</v>
          </cell>
          <cell r="CI43">
            <v>2243</v>
          </cell>
          <cell r="CJ43">
            <v>1.4674000083262895</v>
          </cell>
          <cell r="CK43">
            <v>1.5</v>
          </cell>
          <cell r="CL43">
            <v>1</v>
          </cell>
          <cell r="CM43">
            <v>2</v>
          </cell>
        </row>
        <row r="44">
          <cell r="A44">
            <v>61</v>
          </cell>
          <cell r="B44" t="str">
            <v>C34</v>
          </cell>
          <cell r="C44" t="str">
            <v>C35</v>
          </cell>
          <cell r="F44">
            <v>0</v>
          </cell>
          <cell r="G44" t="str">
            <v/>
          </cell>
          <cell r="J44" t="str">
            <v/>
          </cell>
          <cell r="K44" t="str">
            <v/>
          </cell>
          <cell r="L44" t="str">
            <v/>
          </cell>
          <cell r="M44" t="str">
            <v/>
          </cell>
          <cell r="N44" t="str">
            <v/>
          </cell>
          <cell r="O44" t="str">
            <v/>
          </cell>
          <cell r="P44" t="str">
            <v/>
          </cell>
          <cell r="S44">
            <v>0.4</v>
          </cell>
          <cell r="T44">
            <v>98</v>
          </cell>
          <cell r="U44">
            <v>157</v>
          </cell>
          <cell r="V44">
            <v>0.68799999999999994</v>
          </cell>
          <cell r="X44">
            <v>0</v>
          </cell>
          <cell r="Y44" t="str">
            <v/>
          </cell>
          <cell r="AA44">
            <v>0</v>
          </cell>
          <cell r="AB44" t="str">
            <v/>
          </cell>
          <cell r="AC44">
            <v>0.58479999999999999</v>
          </cell>
          <cell r="AD44">
            <v>0.23392000000000002</v>
          </cell>
          <cell r="AE44">
            <v>0.96275646183025421</v>
          </cell>
          <cell r="AF44">
            <v>1.0427564618302543</v>
          </cell>
          <cell r="AG44">
            <v>1.0827564618302543</v>
          </cell>
          <cell r="AH44">
            <v>1.5</v>
          </cell>
          <cell r="AI44">
            <v>7.92</v>
          </cell>
          <cell r="AJ44">
            <v>6.27</v>
          </cell>
          <cell r="AK44">
            <v>8</v>
          </cell>
          <cell r="AL44">
            <v>0.2</v>
          </cell>
          <cell r="AM44">
            <v>1.4E-2</v>
          </cell>
          <cell r="AN44">
            <v>2.1549987792968753E-2</v>
          </cell>
          <cell r="AO44">
            <v>3.125E-2</v>
          </cell>
          <cell r="AP44">
            <v>0.10774993896484376</v>
          </cell>
          <cell r="AQ44">
            <v>0.8222695745335582</v>
          </cell>
          <cell r="AR44">
            <v>2.1628664938405349</v>
          </cell>
          <cell r="AS44">
            <v>0.55470527901471955</v>
          </cell>
          <cell r="AT44">
            <v>3.4461124016493309E-2</v>
          </cell>
          <cell r="AU44">
            <v>5.6011111809462062E-2</v>
          </cell>
          <cell r="AV44">
            <v>2.4315955122590709</v>
          </cell>
          <cell r="AW44">
            <v>76.39082597815009</v>
          </cell>
          <cell r="AX44">
            <v>1.9635865704987165E-2</v>
          </cell>
          <cell r="AY44">
            <v>232.97954529330997</v>
          </cell>
          <cell r="AZ44" t="str">
            <v>05°33'22''</v>
          </cell>
          <cell r="BA44">
            <v>61.824091446618468</v>
          </cell>
          <cell r="BB44">
            <v>1E-3</v>
          </cell>
          <cell r="BC44">
            <v>0.01</v>
          </cell>
          <cell r="BD44">
            <v>3.0000000000000001E-3</v>
          </cell>
          <cell r="BE44">
            <v>1.3999999999999999E-2</v>
          </cell>
          <cell r="BF44">
            <v>1.3000000000000001E-2</v>
          </cell>
          <cell r="BG44" t="str">
            <v/>
          </cell>
          <cell r="BH44" t="str">
            <v/>
          </cell>
          <cell r="BI44" t="str">
            <v/>
          </cell>
          <cell r="BJ44" t="str">
            <v/>
          </cell>
          <cell r="BK44" t="str">
            <v/>
          </cell>
          <cell r="BL44" t="str">
            <v/>
          </cell>
          <cell r="BM44" t="str">
            <v/>
          </cell>
          <cell r="BN44">
            <v>0.01</v>
          </cell>
          <cell r="BO44">
            <v>692.19299999999998</v>
          </cell>
          <cell r="BP44">
            <v>691.69299999999998</v>
          </cell>
          <cell r="BQ44">
            <v>692.39300000000003</v>
          </cell>
          <cell r="BR44">
            <v>691.89300000000003</v>
          </cell>
          <cell r="BS44">
            <v>693.23299999999995</v>
          </cell>
          <cell r="BT44">
            <v>692.71299999999997</v>
          </cell>
          <cell r="BU44" t="str">
            <v/>
          </cell>
          <cell r="BV44">
            <v>0.83999999999991815</v>
          </cell>
          <cell r="BW44">
            <v>0.81999999999993634</v>
          </cell>
          <cell r="BX44">
            <v>1.0399999999999181</v>
          </cell>
          <cell r="BY44">
            <v>200</v>
          </cell>
          <cell r="BZ44">
            <v>0.65</v>
          </cell>
          <cell r="CA44">
            <v>0.25</v>
          </cell>
          <cell r="CB44">
            <v>0.82999999999992724</v>
          </cell>
          <cell r="CC44">
            <v>1.1132435599235238</v>
          </cell>
          <cell r="CD44">
            <v>987.72534854214655</v>
          </cell>
          <cell r="CE44">
            <v>0.13295061126632512</v>
          </cell>
          <cell r="CF44">
            <v>1206.5267972419006</v>
          </cell>
          <cell r="CG44">
            <v>2194.2521457840471</v>
          </cell>
          <cell r="CH44">
            <v>1.5</v>
          </cell>
          <cell r="CI44">
            <v>2243</v>
          </cell>
          <cell r="CJ44">
            <v>1.4674000083263803</v>
          </cell>
          <cell r="CK44">
            <v>1.5</v>
          </cell>
          <cell r="CL44">
            <v>1</v>
          </cell>
          <cell r="CM44">
            <v>2</v>
          </cell>
        </row>
        <row r="45">
          <cell r="A45">
            <v>62</v>
          </cell>
          <cell r="B45" t="str">
            <v>C35</v>
          </cell>
          <cell r="C45" t="str">
            <v>C36</v>
          </cell>
          <cell r="F45">
            <v>0</v>
          </cell>
          <cell r="G45" t="str">
            <v/>
          </cell>
          <cell r="J45" t="str">
            <v/>
          </cell>
          <cell r="K45" t="str">
            <v/>
          </cell>
          <cell r="L45" t="str">
            <v/>
          </cell>
          <cell r="M45" t="str">
            <v/>
          </cell>
          <cell r="N45" t="str">
            <v/>
          </cell>
          <cell r="O45" t="str">
            <v/>
          </cell>
          <cell r="P45" t="str">
            <v/>
          </cell>
          <cell r="Q45">
            <v>0.37</v>
          </cell>
          <cell r="S45">
            <v>0.77</v>
          </cell>
          <cell r="T45">
            <v>98</v>
          </cell>
          <cell r="U45">
            <v>302</v>
          </cell>
          <cell r="V45">
            <v>0.68799999999999994</v>
          </cell>
          <cell r="X45">
            <v>0</v>
          </cell>
          <cell r="Y45" t="str">
            <v/>
          </cell>
          <cell r="AA45">
            <v>0</v>
          </cell>
          <cell r="AB45" t="str">
            <v/>
          </cell>
          <cell r="AC45">
            <v>0.58479999999999999</v>
          </cell>
          <cell r="AD45">
            <v>0.45029600000000003</v>
          </cell>
          <cell r="AE45">
            <v>1.7664380181782624</v>
          </cell>
          <cell r="AF45">
            <v>1.9204380181782623</v>
          </cell>
          <cell r="AG45">
            <v>1.9974380181782623</v>
          </cell>
          <cell r="AH45">
            <v>1.9974380181782623</v>
          </cell>
          <cell r="AI45">
            <v>70.47</v>
          </cell>
          <cell r="AJ45">
            <v>0.5</v>
          </cell>
          <cell r="AK45">
            <v>8</v>
          </cell>
          <cell r="AL45">
            <v>0.2</v>
          </cell>
          <cell r="AM45">
            <v>1.4E-2</v>
          </cell>
          <cell r="AN45">
            <v>4.6388244628906249E-2</v>
          </cell>
          <cell r="AO45">
            <v>3.7500000000000006E-2</v>
          </cell>
          <cell r="AP45">
            <v>0.23194122314453122</v>
          </cell>
          <cell r="AQ45">
            <v>0.36158566651884705</v>
          </cell>
          <cell r="AR45">
            <v>0.63767018541147014</v>
          </cell>
          <cell r="AS45">
            <v>8.4915358629070098E-2</v>
          </cell>
          <cell r="AT45">
            <v>6.6638223359775156E-3</v>
          </cell>
          <cell r="AU45">
            <v>5.3052066964883765E-2</v>
          </cell>
          <cell r="AV45">
            <v>0.68666128978778085</v>
          </cell>
          <cell r="AW45">
            <v>21.572100635017847</v>
          </cell>
          <cell r="AX45">
            <v>9.2593579641281412E-2</v>
          </cell>
          <cell r="AY45">
            <v>225.3794367014097</v>
          </cell>
          <cell r="BA45" t="str">
            <v/>
          </cell>
          <cell r="BB45">
            <v>1E-3</v>
          </cell>
          <cell r="BC45">
            <v>0</v>
          </cell>
          <cell r="BD45">
            <v>0</v>
          </cell>
          <cell r="BE45">
            <v>1E-3</v>
          </cell>
          <cell r="BF45">
            <v>1E-3</v>
          </cell>
          <cell r="BG45">
            <v>3.5619597336175209E-2</v>
          </cell>
          <cell r="BH45">
            <v>5.9999999999999991</v>
          </cell>
          <cell r="BI45">
            <v>1.2</v>
          </cell>
          <cell r="BJ45">
            <v>5.1796114780220366E-3</v>
          </cell>
          <cell r="BK45">
            <v>4.2679611478022045E-2</v>
          </cell>
          <cell r="BL45">
            <v>1.6001287763291672E-5</v>
          </cell>
          <cell r="BM45">
            <v>5.1234735318942404E-2</v>
          </cell>
          <cell r="BN45">
            <v>0.03</v>
          </cell>
          <cell r="BO45">
            <v>691.66300000000001</v>
          </cell>
          <cell r="BP45">
            <v>691.31299999999999</v>
          </cell>
          <cell r="BQ45">
            <v>691.86300000000006</v>
          </cell>
          <cell r="BR45">
            <v>691.51300000000003</v>
          </cell>
          <cell r="BS45">
            <v>692.71299999999997</v>
          </cell>
          <cell r="BT45">
            <v>693.90300000000002</v>
          </cell>
          <cell r="BU45" t="str">
            <v/>
          </cell>
          <cell r="BV45">
            <v>0.84999999999990905</v>
          </cell>
          <cell r="BW45">
            <v>2.3899999999999864</v>
          </cell>
          <cell r="BX45">
            <v>1.049999999999909</v>
          </cell>
          <cell r="BY45">
            <v>200</v>
          </cell>
          <cell r="BZ45">
            <v>0.65</v>
          </cell>
          <cell r="CA45">
            <v>0.25</v>
          </cell>
          <cell r="CB45">
            <v>1.6199999999999477</v>
          </cell>
          <cell r="CC45">
            <v>1.9185135744830206</v>
          </cell>
          <cell r="CD45">
            <v>1702.2011689600604</v>
          </cell>
          <cell r="CE45">
            <v>4.1998103242530949E-2</v>
          </cell>
          <cell r="CF45">
            <v>346.48435175088031</v>
          </cell>
          <cell r="CG45">
            <v>2048.6855207109406</v>
          </cell>
          <cell r="CH45">
            <v>1.5</v>
          </cell>
          <cell r="CI45">
            <v>2243</v>
          </cell>
          <cell r="CJ45">
            <v>1.3700527334223858</v>
          </cell>
          <cell r="CK45">
            <v>1.5</v>
          </cell>
          <cell r="CL45">
            <v>1</v>
          </cell>
          <cell r="CM45">
            <v>2</v>
          </cell>
        </row>
        <row r="46">
          <cell r="A46">
            <v>63</v>
          </cell>
          <cell r="F46" t="str">
            <v/>
          </cell>
          <cell r="G46" t="str">
            <v/>
          </cell>
          <cell r="J46" t="str">
            <v/>
          </cell>
          <cell r="K46" t="str">
            <v/>
          </cell>
          <cell r="L46" t="str">
            <v/>
          </cell>
          <cell r="M46" t="str">
            <v/>
          </cell>
          <cell r="N46" t="str">
            <v/>
          </cell>
          <cell r="O46" t="str">
            <v/>
          </cell>
          <cell r="P46" t="str">
            <v/>
          </cell>
          <cell r="S46" t="str">
            <v/>
          </cell>
          <cell r="U46" t="str">
            <v/>
          </cell>
          <cell r="X46">
            <v>0</v>
          </cell>
          <cell r="Y46" t="str">
            <v/>
          </cell>
          <cell r="AA46">
            <v>0</v>
          </cell>
          <cell r="AB46" t="str">
            <v/>
          </cell>
          <cell r="AC46" t="str">
            <v/>
          </cell>
          <cell r="AD46" t="str">
            <v/>
          </cell>
          <cell r="AE46" t="str">
            <v/>
          </cell>
          <cell r="AF46" t="str">
            <v/>
          </cell>
          <cell r="AG46" t="str">
            <v/>
          </cell>
          <cell r="AH46" t="str">
            <v/>
          </cell>
          <cell r="AI46" t="str">
            <v/>
          </cell>
          <cell r="AJ46">
            <v>16.149999999999999</v>
          </cell>
          <cell r="AK46">
            <v>8</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v>691.31299999999999</v>
          </cell>
          <cell r="BP46" t="str">
            <v/>
          </cell>
          <cell r="BQ46">
            <v>691.31299999999999</v>
          </cell>
          <cell r="BR46" t="str">
            <v/>
          </cell>
          <cell r="BS46" t="str">
            <v/>
          </cell>
          <cell r="BT46" t="str">
            <v/>
          </cell>
          <cell r="BU46" t="str">
            <v/>
          </cell>
          <cell r="BV46" t="str">
            <v/>
          </cell>
          <cell r="BW46" t="str">
            <v/>
          </cell>
          <cell r="BX46" t="str">
            <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64</v>
          </cell>
          <cell r="C47" t="str">
            <v/>
          </cell>
          <cell r="F47" t="str">
            <v/>
          </cell>
          <cell r="G47" t="str">
            <v/>
          </cell>
          <cell r="J47" t="str">
            <v/>
          </cell>
          <cell r="K47" t="str">
            <v/>
          </cell>
          <cell r="L47" t="str">
            <v/>
          </cell>
          <cell r="M47" t="str">
            <v/>
          </cell>
          <cell r="N47" t="str">
            <v/>
          </cell>
          <cell r="O47" t="str">
            <v/>
          </cell>
          <cell r="P47" t="str">
            <v/>
          </cell>
          <cell r="S47" t="str">
            <v/>
          </cell>
          <cell r="U47" t="str">
            <v/>
          </cell>
          <cell r="X47">
            <v>0</v>
          </cell>
          <cell r="Y47" t="str">
            <v/>
          </cell>
          <cell r="AA47">
            <v>0</v>
          </cell>
          <cell r="AB47" t="str">
            <v/>
          </cell>
          <cell r="AC47" t="str">
            <v/>
          </cell>
          <cell r="AD47" t="str">
            <v/>
          </cell>
          <cell r="AE47" t="str">
            <v/>
          </cell>
          <cell r="AF47" t="str">
            <v/>
          </cell>
          <cell r="AG47" t="str">
            <v/>
          </cell>
          <cell r="AH47" t="str">
            <v/>
          </cell>
          <cell r="AI47" t="str">
            <v/>
          </cell>
          <cell r="AJ47">
            <v>2.12</v>
          </cell>
          <cell r="AK47">
            <v>8</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v>-0.09</v>
          </cell>
          <cell r="BP47" t="str">
            <v/>
          </cell>
          <cell r="BQ47">
            <v>-0.09</v>
          </cell>
          <cell r="BR47" t="str">
            <v/>
          </cell>
          <cell r="BS47" t="str">
            <v/>
          </cell>
          <cell r="BT47" t="str">
            <v/>
          </cell>
          <cell r="BU47" t="str">
            <v/>
          </cell>
          <cell r="BV47" t="str">
            <v/>
          </cell>
          <cell r="BW47" t="str">
            <v/>
          </cell>
          <cell r="BX47" t="str">
            <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65</v>
          </cell>
          <cell r="B48" t="str">
            <v>C41</v>
          </cell>
          <cell r="C48" t="str">
            <v>C42</v>
          </cell>
          <cell r="F48">
            <v>0</v>
          </cell>
          <cell r="G48" t="str">
            <v/>
          </cell>
          <cell r="J48" t="str">
            <v/>
          </cell>
          <cell r="K48" t="str">
            <v/>
          </cell>
          <cell r="L48" t="str">
            <v/>
          </cell>
          <cell r="M48" t="str">
            <v/>
          </cell>
          <cell r="N48" t="str">
            <v/>
          </cell>
          <cell r="O48" t="str">
            <v/>
          </cell>
          <cell r="P48" t="str">
            <v/>
          </cell>
          <cell r="Q48">
            <v>0.06</v>
          </cell>
          <cell r="S48">
            <v>0.06</v>
          </cell>
          <cell r="T48">
            <v>98</v>
          </cell>
          <cell r="U48">
            <v>24</v>
          </cell>
          <cell r="V48">
            <v>0.68799999999999994</v>
          </cell>
          <cell r="X48" t="str">
            <v/>
          </cell>
          <cell r="Y48" t="str">
            <v/>
          </cell>
          <cell r="AA48" t="str">
            <v/>
          </cell>
          <cell r="AB48" t="str">
            <v/>
          </cell>
          <cell r="AC48">
            <v>0.58479999999999999</v>
          </cell>
          <cell r="AD48">
            <v>3.5088000000000001E-2</v>
          </cell>
          <cell r="AE48">
            <v>0.16595877174464532</v>
          </cell>
          <cell r="AF48">
            <v>0.17795877174464533</v>
          </cell>
          <cell r="AG48">
            <v>0.18395877174464534</v>
          </cell>
          <cell r="AH48">
            <v>1.5</v>
          </cell>
          <cell r="AI48">
            <v>22.03</v>
          </cell>
          <cell r="AJ48">
            <v>3.16</v>
          </cell>
          <cell r="AK48">
            <v>8</v>
          </cell>
          <cell r="AL48">
            <v>0.2</v>
          </cell>
          <cell r="AM48">
            <v>1.4E-2</v>
          </cell>
          <cell r="AN48">
            <v>2.5486755371093753E-2</v>
          </cell>
          <cell r="AO48">
            <v>3.125E-2</v>
          </cell>
          <cell r="AP48">
            <v>0.12743377685546875</v>
          </cell>
          <cell r="AQ48">
            <v>0.64346053825354355</v>
          </cell>
          <cell r="AR48">
            <v>1.5526440762324012</v>
          </cell>
          <cell r="AS48">
            <v>0.32228175403597431</v>
          </cell>
          <cell r="AT48">
            <v>2.1103030799670741E-2</v>
          </cell>
          <cell r="AU48">
            <v>4.6589786170764494E-2</v>
          </cell>
          <cell r="AV48">
            <v>1.7262397150928601</v>
          </cell>
          <cell r="AW48">
            <v>54.231420072706683</v>
          </cell>
          <cell r="AX48">
            <v>2.7659242520092379E-2</v>
          </cell>
          <cell r="AY48">
            <v>129.05298451941783</v>
          </cell>
          <cell r="AZ48" t="b">
            <v>0</v>
          </cell>
          <cell r="BA48" t="str">
            <v/>
          </cell>
          <cell r="BB48">
            <v>1E-3</v>
          </cell>
          <cell r="BC48">
            <v>0</v>
          </cell>
          <cell r="BD48">
            <v>0</v>
          </cell>
          <cell r="BE48">
            <v>1E-3</v>
          </cell>
          <cell r="BF48" t="str">
            <v/>
          </cell>
          <cell r="BG48">
            <v>2.6748963180841235E-2</v>
          </cell>
          <cell r="BH48">
            <v>5.9999999999999991</v>
          </cell>
          <cell r="BI48">
            <v>1.2</v>
          </cell>
          <cell r="BJ48">
            <v>2.6732161081230461E-2</v>
          </cell>
          <cell r="BK48">
            <v>5.7982161081230457E-2</v>
          </cell>
          <cell r="BL48">
            <v>7.4482604539801915E-6</v>
          </cell>
          <cell r="BM48">
            <v>6.9587531210021314E-2</v>
          </cell>
          <cell r="BN48">
            <v>0</v>
          </cell>
          <cell r="BO48">
            <v>734.95299999999997</v>
          </cell>
          <cell r="BP48">
            <v>734.25299999999993</v>
          </cell>
          <cell r="BQ48">
            <v>735.15300000000002</v>
          </cell>
          <cell r="BR48">
            <v>734.45299999999997</v>
          </cell>
          <cell r="BS48">
            <v>736.41300000000001</v>
          </cell>
          <cell r="BT48">
            <v>735.45299999999997</v>
          </cell>
          <cell r="BU48" t="b">
            <v>0</v>
          </cell>
          <cell r="BV48">
            <v>1.2599999999999909</v>
          </cell>
          <cell r="BW48">
            <v>1</v>
          </cell>
          <cell r="BX48">
            <v>1.4599999999999909</v>
          </cell>
          <cell r="BY48">
            <v>200</v>
          </cell>
          <cell r="BZ48">
            <v>0.65</v>
          </cell>
          <cell r="CA48">
            <v>0.25</v>
          </cell>
          <cell r="CB48">
            <v>1.1299999999999955</v>
          </cell>
          <cell r="CC48">
            <v>1.4446357810494279</v>
          </cell>
          <cell r="CD48">
            <v>1281.7530967361049</v>
          </cell>
          <cell r="CE48">
            <v>8.0049116323616665E-2</v>
          </cell>
          <cell r="CF48">
            <v>660.40520966983752</v>
          </cell>
          <cell r="CG48">
            <v>1942.1583064059423</v>
          </cell>
          <cell r="CH48">
            <v>1.5</v>
          </cell>
          <cell r="CI48">
            <v>2243</v>
          </cell>
          <cell r="CJ48">
            <v>1.2988129556883252</v>
          </cell>
          <cell r="CK48">
            <v>1.5</v>
          </cell>
          <cell r="CL48">
            <v>1</v>
          </cell>
          <cell r="CM48">
            <v>2</v>
          </cell>
        </row>
        <row r="49">
          <cell r="A49">
            <v>66</v>
          </cell>
          <cell r="B49" t="str">
            <v>C42</v>
          </cell>
          <cell r="C49" t="str">
            <v>C43</v>
          </cell>
          <cell r="F49">
            <v>0</v>
          </cell>
          <cell r="G49" t="str">
            <v/>
          </cell>
          <cell r="J49" t="str">
            <v/>
          </cell>
          <cell r="K49" t="str">
            <v/>
          </cell>
          <cell r="L49" t="str">
            <v/>
          </cell>
          <cell r="M49" t="str">
            <v/>
          </cell>
          <cell r="N49" t="str">
            <v/>
          </cell>
          <cell r="O49" t="str">
            <v/>
          </cell>
          <cell r="P49" t="str">
            <v/>
          </cell>
          <cell r="Q49">
            <v>0.4</v>
          </cell>
          <cell r="S49">
            <v>0.46</v>
          </cell>
          <cell r="T49">
            <v>98</v>
          </cell>
          <cell r="U49">
            <v>181</v>
          </cell>
          <cell r="V49">
            <v>0.68799999999999994</v>
          </cell>
          <cell r="X49">
            <v>0</v>
          </cell>
          <cell r="Y49" t="str">
            <v/>
          </cell>
          <cell r="AA49">
            <v>0</v>
          </cell>
          <cell r="AB49" t="str">
            <v/>
          </cell>
          <cell r="AC49">
            <v>0.58479999999999999</v>
          </cell>
          <cell r="AD49">
            <v>0.26900800000000002</v>
          </cell>
          <cell r="AE49">
            <v>1.0958853742696166</v>
          </cell>
          <cell r="AF49">
            <v>1.1878853742696167</v>
          </cell>
          <cell r="AG49">
            <v>1.2338853742696168</v>
          </cell>
          <cell r="AH49">
            <v>1.5</v>
          </cell>
          <cell r="AI49">
            <v>66.78</v>
          </cell>
          <cell r="AJ49">
            <v>16.2</v>
          </cell>
          <cell r="AK49">
            <v>8</v>
          </cell>
          <cell r="AL49">
            <v>0.2</v>
          </cell>
          <cell r="AM49">
            <v>1.4E-2</v>
          </cell>
          <cell r="AN49">
            <v>1.7072296142578127E-2</v>
          </cell>
          <cell r="AO49">
            <v>3.125E-2</v>
          </cell>
          <cell r="AP49">
            <v>8.5361480712890625E-2</v>
          </cell>
          <cell r="AQ49">
            <v>1.1578313604856028</v>
          </cell>
          <cell r="AR49">
            <v>3.4306096134168564</v>
          </cell>
          <cell r="AS49">
            <v>1.1841931528911851</v>
          </cell>
          <cell r="AT49">
            <v>6.8326883757591314E-2</v>
          </cell>
          <cell r="AU49">
            <v>8.5399179900169445E-2</v>
          </cell>
          <cell r="AV49">
            <v>3.9085445822369489</v>
          </cell>
          <cell r="AW49">
            <v>122.79054945783788</v>
          </cell>
          <cell r="AX49">
            <v>1.2215923836345803E-2</v>
          </cell>
          <cell r="AY49">
            <v>149.423962754852</v>
          </cell>
          <cell r="AZ49" t="str">
            <v>20°22'16''</v>
          </cell>
          <cell r="BA49">
            <v>16.697561856392234</v>
          </cell>
          <cell r="BB49">
            <v>3.9E-2</v>
          </cell>
          <cell r="BC49">
            <v>5.0000000000000001E-3</v>
          </cell>
          <cell r="BD49">
            <v>2E-3</v>
          </cell>
          <cell r="BE49">
            <v>4.5999999999999999E-2</v>
          </cell>
          <cell r="BF49">
            <v>4.5999999999999999E-2</v>
          </cell>
          <cell r="BG49" t="str">
            <v/>
          </cell>
          <cell r="BH49" t="str">
            <v/>
          </cell>
          <cell r="BI49" t="str">
            <v/>
          </cell>
          <cell r="BJ49" t="str">
            <v/>
          </cell>
          <cell r="BK49" t="str">
            <v/>
          </cell>
          <cell r="BL49" t="str">
            <v/>
          </cell>
          <cell r="BM49" t="str">
            <v/>
          </cell>
          <cell r="BN49">
            <v>0.05</v>
          </cell>
          <cell r="BO49">
            <v>734.20299999999997</v>
          </cell>
          <cell r="BP49">
            <v>723.38299999999992</v>
          </cell>
          <cell r="BQ49">
            <v>734.40300000000002</v>
          </cell>
          <cell r="BR49">
            <v>723.58299999999997</v>
          </cell>
          <cell r="BS49">
            <v>735.45299999999997</v>
          </cell>
          <cell r="BT49">
            <v>724.58300000000008</v>
          </cell>
          <cell r="BU49" t="str">
            <v/>
          </cell>
          <cell r="BV49">
            <v>1.0499999999999545</v>
          </cell>
          <cell r="BW49">
            <v>1.0000000000001137</v>
          </cell>
          <cell r="BX49">
            <v>1.2499999999999545</v>
          </cell>
          <cell r="BY49">
            <v>200</v>
          </cell>
          <cell r="BZ49">
            <v>0.65</v>
          </cell>
          <cell r="CA49">
            <v>0.25</v>
          </cell>
          <cell r="CB49">
            <v>1.0250000000000341</v>
          </cell>
          <cell r="CC49">
            <v>1.3324559091383172</v>
          </cell>
          <cell r="CD49">
            <v>1182.2215053829721</v>
          </cell>
          <cell r="CE49">
            <v>9.4473964477023609E-2</v>
          </cell>
          <cell r="CF49">
            <v>779.41020693544476</v>
          </cell>
          <cell r="CG49">
            <v>1961.6317123184167</v>
          </cell>
          <cell r="CH49">
            <v>1.5</v>
          </cell>
          <cell r="CI49">
            <v>2243</v>
          </cell>
          <cell r="CJ49">
            <v>1.3118357416306845</v>
          </cell>
          <cell r="CK49">
            <v>1.5</v>
          </cell>
          <cell r="CL49">
            <v>1</v>
          </cell>
          <cell r="CM49">
            <v>2</v>
          </cell>
        </row>
        <row r="50">
          <cell r="A50">
            <v>67</v>
          </cell>
          <cell r="B50" t="str">
            <v>C43</v>
          </cell>
          <cell r="C50" t="str">
            <v>C44</v>
          </cell>
          <cell r="F50">
            <v>0</v>
          </cell>
          <cell r="G50" t="str">
            <v/>
          </cell>
          <cell r="J50" t="str">
            <v/>
          </cell>
          <cell r="K50" t="str">
            <v/>
          </cell>
          <cell r="L50" t="str">
            <v/>
          </cell>
          <cell r="M50" t="str">
            <v/>
          </cell>
          <cell r="N50" t="str">
            <v/>
          </cell>
          <cell r="O50" t="str">
            <v/>
          </cell>
          <cell r="P50" t="str">
            <v/>
          </cell>
          <cell r="S50">
            <v>0.46</v>
          </cell>
          <cell r="T50">
            <v>98</v>
          </cell>
          <cell r="U50">
            <v>181</v>
          </cell>
          <cell r="V50">
            <v>0.68799999999999994</v>
          </cell>
          <cell r="X50">
            <v>0</v>
          </cell>
          <cell r="Y50" t="str">
            <v/>
          </cell>
          <cell r="AA50">
            <v>0</v>
          </cell>
          <cell r="AB50" t="str">
            <v/>
          </cell>
          <cell r="AC50">
            <v>0.58479999999999999</v>
          </cell>
          <cell r="AD50">
            <v>0.26900800000000002</v>
          </cell>
          <cell r="AE50">
            <v>1.0958853742696166</v>
          </cell>
          <cell r="AF50">
            <v>1.1878853742696167</v>
          </cell>
          <cell r="AG50">
            <v>1.2338853742696168</v>
          </cell>
          <cell r="AH50">
            <v>1.5</v>
          </cell>
          <cell r="AI50">
            <v>58.58</v>
          </cell>
          <cell r="AJ50">
            <v>1.02</v>
          </cell>
          <cell r="AK50">
            <v>8</v>
          </cell>
          <cell r="AL50">
            <v>0.2</v>
          </cell>
          <cell r="AM50">
            <v>1.4E-2</v>
          </cell>
          <cell r="AN50">
            <v>3.3689880371093758E-2</v>
          </cell>
          <cell r="AO50">
            <v>3.125E-2</v>
          </cell>
          <cell r="AP50">
            <v>0.16844940185546878</v>
          </cell>
          <cell r="AQ50">
            <v>0.42919142702492158</v>
          </cell>
          <cell r="AR50">
            <v>0.89607259602776035</v>
          </cell>
          <cell r="AS50">
            <v>0.13157878423470801</v>
          </cell>
          <cell r="AT50">
            <v>9.3886483706263294E-3</v>
          </cell>
          <cell r="AU50">
            <v>4.3078528741720086E-2</v>
          </cell>
          <cell r="AV50">
            <v>0.98074849113407159</v>
          </cell>
          <cell r="AW50">
            <v>30.811122547660744</v>
          </cell>
          <cell r="AX50">
            <v>4.868371795541359E-2</v>
          </cell>
          <cell r="AY50">
            <v>151.54051515442359</v>
          </cell>
          <cell r="AZ50" t="str">
            <v>02°06'60''</v>
          </cell>
          <cell r="BA50">
            <v>162.40353070436817</v>
          </cell>
          <cell r="BB50">
            <v>1E-3</v>
          </cell>
          <cell r="BC50">
            <v>1.2E-2</v>
          </cell>
          <cell r="BD50">
            <v>2E-3</v>
          </cell>
          <cell r="BE50">
            <v>1.5000000000000001E-2</v>
          </cell>
          <cell r="BF50">
            <v>1.5000000000000001E-2</v>
          </cell>
          <cell r="BG50">
            <v>2.6748963180841235E-2</v>
          </cell>
          <cell r="BH50">
            <v>5.9999999999999991</v>
          </cell>
          <cell r="BI50">
            <v>1.2</v>
          </cell>
          <cell r="BJ50">
            <v>8.6287355388781836E-3</v>
          </cell>
          <cell r="BK50">
            <v>3.9878735538878184E-2</v>
          </cell>
          <cell r="BL50">
            <v>7.4482604539801915E-6</v>
          </cell>
          <cell r="BM50">
            <v>4.7863420559198594E-2</v>
          </cell>
          <cell r="BN50">
            <v>0.03</v>
          </cell>
          <cell r="BO50">
            <v>723.35299999999995</v>
          </cell>
          <cell r="BP50">
            <v>722.75299999999993</v>
          </cell>
          <cell r="BQ50">
            <v>723.553</v>
          </cell>
          <cell r="BR50">
            <v>722.95299999999997</v>
          </cell>
          <cell r="BS50">
            <v>724.58300000000008</v>
          </cell>
          <cell r="BT50">
            <v>723.94299999999998</v>
          </cell>
          <cell r="BU50" t="str">
            <v/>
          </cell>
          <cell r="BV50">
            <v>1.0300000000000864</v>
          </cell>
          <cell r="BW50">
            <v>0.99000000000000909</v>
          </cell>
          <cell r="BX50">
            <v>1.2300000000000864</v>
          </cell>
          <cell r="BY50">
            <v>200</v>
          </cell>
          <cell r="BZ50">
            <v>0.65</v>
          </cell>
          <cell r="CA50">
            <v>0.25</v>
          </cell>
          <cell r="CB50">
            <v>1.0100000000000477</v>
          </cell>
          <cell r="CC50">
            <v>1.3161022842942249</v>
          </cell>
          <cell r="CD50">
            <v>1167.7117517400513</v>
          </cell>
          <cell r="CE50">
            <v>9.6831221955225311E-2</v>
          </cell>
          <cell r="CF50">
            <v>798.85758113060876</v>
          </cell>
          <cell r="CG50">
            <v>1966.5693328706602</v>
          </cell>
          <cell r="CH50">
            <v>1.5</v>
          </cell>
          <cell r="CI50">
            <v>2243</v>
          </cell>
          <cell r="CJ50">
            <v>1.3151377616165807</v>
          </cell>
          <cell r="CK50">
            <v>1.5</v>
          </cell>
          <cell r="CL50">
            <v>1</v>
          </cell>
          <cell r="CM50">
            <v>2</v>
          </cell>
        </row>
        <row r="51">
          <cell r="A51">
            <v>68</v>
          </cell>
          <cell r="B51" t="str">
            <v>C44</v>
          </cell>
          <cell r="C51" t="str">
            <v>C45</v>
          </cell>
          <cell r="F51">
            <v>0</v>
          </cell>
          <cell r="G51" t="str">
            <v/>
          </cell>
          <cell r="J51" t="str">
            <v/>
          </cell>
          <cell r="K51" t="str">
            <v/>
          </cell>
          <cell r="L51" t="str">
            <v/>
          </cell>
          <cell r="M51" t="str">
            <v/>
          </cell>
          <cell r="N51" t="str">
            <v/>
          </cell>
          <cell r="O51" t="str">
            <v/>
          </cell>
          <cell r="P51" t="str">
            <v/>
          </cell>
          <cell r="Q51">
            <v>0.55000000000000004</v>
          </cell>
          <cell r="S51">
            <v>1.01</v>
          </cell>
          <cell r="T51">
            <v>98</v>
          </cell>
          <cell r="U51">
            <v>397</v>
          </cell>
          <cell r="V51">
            <v>0.68799999999999994</v>
          </cell>
          <cell r="X51">
            <v>0</v>
          </cell>
          <cell r="Y51" t="str">
            <v/>
          </cell>
          <cell r="AA51">
            <v>0</v>
          </cell>
          <cell r="AB51" t="str">
            <v/>
          </cell>
          <cell r="AC51">
            <v>0.58479999999999999</v>
          </cell>
          <cell r="AD51">
            <v>0.59064800000000006</v>
          </cell>
          <cell r="AE51">
            <v>2.2713918613405624</v>
          </cell>
          <cell r="AF51">
            <v>2.4733918613405623</v>
          </cell>
          <cell r="AG51">
            <v>2.5743918613405623</v>
          </cell>
          <cell r="AH51">
            <v>2.5743918613405623</v>
          </cell>
          <cell r="AI51">
            <v>40.86</v>
          </cell>
          <cell r="AJ51">
            <v>3.93</v>
          </cell>
          <cell r="AK51">
            <v>8</v>
          </cell>
          <cell r="AL51">
            <v>0.2</v>
          </cell>
          <cell r="AM51">
            <v>1.4E-2</v>
          </cell>
          <cell r="AN51">
            <v>3.1508636474609372E-2</v>
          </cell>
          <cell r="AO51">
            <v>4.3750000000000004E-2</v>
          </cell>
          <cell r="AP51">
            <v>0.15754318237304685</v>
          </cell>
          <cell r="AQ51">
            <v>0.81143091089001462</v>
          </cell>
          <cell r="AR51">
            <v>1.7542720763360946</v>
          </cell>
          <cell r="AS51">
            <v>0.48000565074156676</v>
          </cell>
          <cell r="AT51">
            <v>3.3558619936177307E-2</v>
          </cell>
          <cell r="AU51">
            <v>6.5067256410786672E-2</v>
          </cell>
          <cell r="AV51">
            <v>1.9251024111405417</v>
          </cell>
          <cell r="AW51">
            <v>60.478875922471246</v>
          </cell>
          <cell r="AX51">
            <v>4.2566794142151594E-2</v>
          </cell>
          <cell r="AY51">
            <v>61.296419678570132</v>
          </cell>
          <cell r="BA51" t="str">
            <v/>
          </cell>
          <cell r="BB51">
            <v>2.1999999999999999E-2</v>
          </cell>
          <cell r="BC51">
            <v>0</v>
          </cell>
          <cell r="BD51">
            <v>0</v>
          </cell>
          <cell r="BE51">
            <v>2.1999999999999999E-2</v>
          </cell>
          <cell r="BF51">
            <v>2.1999999999999999E-2</v>
          </cell>
          <cell r="BG51">
            <v>4.5908208741370686E-2</v>
          </cell>
          <cell r="BH51">
            <v>5.9999999999999991</v>
          </cell>
          <cell r="BI51">
            <v>1.2</v>
          </cell>
          <cell r="BJ51">
            <v>4.8900961027134641E-2</v>
          </cell>
          <cell r="BK51">
            <v>9.2650961027134646E-2</v>
          </cell>
          <cell r="BL51">
            <v>3.1505945597283584E-5</v>
          </cell>
          <cell r="BM51">
            <v>0.11121896036727831</v>
          </cell>
          <cell r="BN51">
            <v>0.08</v>
          </cell>
          <cell r="BO51">
            <v>722.67299999999989</v>
          </cell>
          <cell r="BP51">
            <v>721.06299999999987</v>
          </cell>
          <cell r="BQ51">
            <v>722.87299999999993</v>
          </cell>
          <cell r="BR51">
            <v>721.26299999999992</v>
          </cell>
          <cell r="BS51">
            <v>723.94299999999998</v>
          </cell>
          <cell r="BT51">
            <v>722.99299999999994</v>
          </cell>
          <cell r="BU51" t="str">
            <v/>
          </cell>
          <cell r="BV51">
            <v>1.07000000000005</v>
          </cell>
          <cell r="BW51">
            <v>1.7300000000000182</v>
          </cell>
          <cell r="BX51">
            <v>1.27000000000005</v>
          </cell>
          <cell r="BY51">
            <v>200</v>
          </cell>
          <cell r="BZ51">
            <v>0.65</v>
          </cell>
          <cell r="CA51">
            <v>0.25</v>
          </cell>
          <cell r="CB51">
            <v>1.4000000000000341</v>
          </cell>
          <cell r="CC51">
            <v>1.7154407714474724</v>
          </cell>
          <cell r="CD51">
            <v>1522.02482446677</v>
          </cell>
          <cell r="CE51">
            <v>5.4840080383548595E-2</v>
          </cell>
          <cell r="CF51">
            <v>452.43066316427593</v>
          </cell>
          <cell r="CG51">
            <v>1974.455487631046</v>
          </cell>
          <cell r="CH51">
            <v>1.5</v>
          </cell>
          <cell r="CI51">
            <v>2243</v>
          </cell>
          <cell r="CJ51">
            <v>1.3204116056382387</v>
          </cell>
          <cell r="CK51">
            <v>1.5</v>
          </cell>
          <cell r="CL51">
            <v>1</v>
          </cell>
          <cell r="CM51">
            <v>2</v>
          </cell>
        </row>
        <row r="52">
          <cell r="A52">
            <v>69</v>
          </cell>
          <cell r="F52" t="str">
            <v/>
          </cell>
          <cell r="G52" t="str">
            <v/>
          </cell>
          <cell r="J52" t="str">
            <v/>
          </cell>
          <cell r="L52" t="str">
            <v/>
          </cell>
          <cell r="M52" t="str">
            <v/>
          </cell>
          <cell r="N52" t="str">
            <v/>
          </cell>
          <cell r="O52" t="str">
            <v/>
          </cell>
          <cell r="P52" t="str">
            <v/>
          </cell>
          <cell r="S52" t="str">
            <v/>
          </cell>
          <cell r="U52" t="str">
            <v/>
          </cell>
          <cell r="X52">
            <v>0</v>
          </cell>
          <cell r="Y52" t="str">
            <v/>
          </cell>
          <cell r="AA52">
            <v>0</v>
          </cell>
          <cell r="AB52" t="str">
            <v/>
          </cell>
          <cell r="AC52" t="str">
            <v/>
          </cell>
          <cell r="AD52" t="str">
            <v/>
          </cell>
          <cell r="AE52" t="str">
            <v/>
          </cell>
          <cell r="AF52" t="str">
            <v/>
          </cell>
          <cell r="AG52" t="str">
            <v/>
          </cell>
          <cell r="AH52" t="str">
            <v/>
          </cell>
          <cell r="AI52" t="str">
            <v/>
          </cell>
          <cell r="AJ52">
            <v>0.02</v>
          </cell>
          <cell r="AK52">
            <v>30</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v>721.06299999999987</v>
          </cell>
          <cell r="BP52" t="str">
            <v/>
          </cell>
          <cell r="BQ52">
            <v>721.06299999999987</v>
          </cell>
          <cell r="BR52" t="str">
            <v/>
          </cell>
          <cell r="BS52" t="str">
            <v/>
          </cell>
          <cell r="BT52" t="str">
            <v/>
          </cell>
          <cell r="BU52" t="str">
            <v/>
          </cell>
          <cell r="BV52" t="str">
            <v/>
          </cell>
          <cell r="BW52" t="str">
            <v/>
          </cell>
          <cell r="BX52" t="str">
            <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70</v>
          </cell>
          <cell r="C53" t="str">
            <v/>
          </cell>
          <cell r="F53" t="str">
            <v/>
          </cell>
          <cell r="G53" t="str">
            <v/>
          </cell>
          <cell r="J53" t="str">
            <v/>
          </cell>
          <cell r="L53" t="str">
            <v/>
          </cell>
          <cell r="M53" t="str">
            <v/>
          </cell>
          <cell r="N53" t="str">
            <v/>
          </cell>
          <cell r="O53" t="str">
            <v/>
          </cell>
          <cell r="P53" t="str">
            <v/>
          </cell>
          <cell r="S53" t="str">
            <v/>
          </cell>
          <cell r="U53" t="str">
            <v/>
          </cell>
          <cell r="X53">
            <v>0</v>
          </cell>
          <cell r="Y53" t="str">
            <v/>
          </cell>
          <cell r="AA53">
            <v>0</v>
          </cell>
          <cell r="AB53" t="str">
            <v/>
          </cell>
          <cell r="AC53" t="str">
            <v/>
          </cell>
          <cell r="AD53" t="str">
            <v/>
          </cell>
          <cell r="AE53" t="str">
            <v/>
          </cell>
          <cell r="AF53" t="str">
            <v/>
          </cell>
          <cell r="AG53" t="str">
            <v/>
          </cell>
          <cell r="AH53" t="str">
            <v/>
          </cell>
          <cell r="AI53" t="str">
            <v/>
          </cell>
          <cell r="AJ53">
            <v>0.02</v>
          </cell>
          <cell r="AK53">
            <v>30</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v>0</v>
          </cell>
          <cell r="BP53" t="str">
            <v/>
          </cell>
          <cell r="BQ53">
            <v>0</v>
          </cell>
          <cell r="BR53" t="str">
            <v/>
          </cell>
          <cell r="BS53" t="str">
            <v/>
          </cell>
          <cell r="BT53" t="str">
            <v/>
          </cell>
          <cell r="BU53" t="str">
            <v/>
          </cell>
          <cell r="BV53" t="str">
            <v/>
          </cell>
          <cell r="BW53" t="str">
            <v/>
          </cell>
          <cell r="BX53" t="str">
            <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71</v>
          </cell>
          <cell r="B54" t="str">
            <v>C46</v>
          </cell>
          <cell r="C54" t="str">
            <v>C45</v>
          </cell>
          <cell r="F54">
            <v>0</v>
          </cell>
          <cell r="G54" t="str">
            <v/>
          </cell>
          <cell r="J54" t="str">
            <v/>
          </cell>
          <cell r="L54" t="str">
            <v/>
          </cell>
          <cell r="M54" t="str">
            <v/>
          </cell>
          <cell r="N54" t="str">
            <v/>
          </cell>
          <cell r="O54" t="str">
            <v/>
          </cell>
          <cell r="P54" t="str">
            <v/>
          </cell>
          <cell r="Q54">
            <v>0.13</v>
          </cell>
          <cell r="S54">
            <v>0.13</v>
          </cell>
          <cell r="T54">
            <v>98</v>
          </cell>
          <cell r="U54">
            <v>51</v>
          </cell>
          <cell r="V54">
            <v>0.68799999999999994</v>
          </cell>
          <cell r="X54" t="str">
            <v/>
          </cell>
          <cell r="Y54" t="str">
            <v/>
          </cell>
          <cell r="AA54" t="str">
            <v/>
          </cell>
          <cell r="AB54" t="str">
            <v/>
          </cell>
          <cell r="AC54">
            <v>0.58479999999999999</v>
          </cell>
          <cell r="AD54">
            <v>7.6023999999999994E-2</v>
          </cell>
          <cell r="AE54">
            <v>0.33976508894512442</v>
          </cell>
          <cell r="AF54">
            <v>0.36576508894512444</v>
          </cell>
          <cell r="AG54">
            <v>0.37876508894512445</v>
          </cell>
          <cell r="AH54">
            <v>1.5</v>
          </cell>
          <cell r="AI54">
            <v>38</v>
          </cell>
          <cell r="AJ54">
            <v>1.58</v>
          </cell>
          <cell r="AK54">
            <v>8</v>
          </cell>
          <cell r="AL54">
            <v>0.2</v>
          </cell>
          <cell r="AM54">
            <v>1.4E-2</v>
          </cell>
          <cell r="AN54">
            <v>3.0216979980468753E-2</v>
          </cell>
          <cell r="AO54">
            <v>3.125E-2</v>
          </cell>
          <cell r="AP54">
            <v>0.15108489990234375</v>
          </cell>
          <cell r="AQ54">
            <v>0.50235407755737227</v>
          </cell>
          <cell r="AR54">
            <v>1.1099545398487596</v>
          </cell>
          <cell r="AS54">
            <v>0.18635205970990193</v>
          </cell>
          <cell r="AT54">
            <v>1.2862365914297574E-2</v>
          </cell>
          <cell r="AU54">
            <v>4.3079345894766329E-2</v>
          </cell>
          <cell r="AV54">
            <v>1.220635808495695</v>
          </cell>
          <cell r="AW54">
            <v>38.347404886787139</v>
          </cell>
          <cell r="AX54">
            <v>3.9116075896881236E-2</v>
          </cell>
          <cell r="AY54">
            <v>129.70537742247888</v>
          </cell>
          <cell r="AZ54" t="b">
            <v>0</v>
          </cell>
          <cell r="BA54" t="str">
            <v/>
          </cell>
          <cell r="BB54">
            <v>1E-3</v>
          </cell>
          <cell r="BC54">
            <v>0</v>
          </cell>
          <cell r="BD54">
            <v>0</v>
          </cell>
          <cell r="BE54">
            <v>1E-3</v>
          </cell>
          <cell r="BF54" t="str">
            <v/>
          </cell>
          <cell r="BG54">
            <v>2.6748963180841235E-2</v>
          </cell>
          <cell r="BH54">
            <v>5.9999999999999991</v>
          </cell>
          <cell r="BI54">
            <v>1.2</v>
          </cell>
          <cell r="BJ54">
            <v>1.336608054061523E-2</v>
          </cell>
          <cell r="BK54">
            <v>4.4616080540615229E-2</v>
          </cell>
          <cell r="BL54">
            <v>7.4482604539801915E-6</v>
          </cell>
          <cell r="BM54">
            <v>5.3548234561283048E-2</v>
          </cell>
          <cell r="BN54">
            <v>0</v>
          </cell>
          <cell r="BO54">
            <v>720.29299999999989</v>
          </cell>
          <cell r="BP54">
            <v>719.69299999999987</v>
          </cell>
          <cell r="BQ54">
            <v>720.49299999999994</v>
          </cell>
          <cell r="BR54">
            <v>719.89299999999992</v>
          </cell>
          <cell r="BS54">
            <v>721.69299999999998</v>
          </cell>
          <cell r="BT54">
            <v>722.99299999999994</v>
          </cell>
          <cell r="BU54" t="b">
            <v>0</v>
          </cell>
          <cell r="BV54">
            <v>1.2000000000000455</v>
          </cell>
          <cell r="BW54">
            <v>3.1000000000000227</v>
          </cell>
          <cell r="BX54">
            <v>1.4000000000000454</v>
          </cell>
          <cell r="BY54">
            <v>200</v>
          </cell>
          <cell r="BZ54">
            <v>0.65</v>
          </cell>
          <cell r="CA54">
            <v>0.25</v>
          </cell>
          <cell r="CB54">
            <v>2.1500000000000341</v>
          </cell>
          <cell r="CC54">
            <v>2.3498983093777586</v>
          </cell>
          <cell r="CD54">
            <v>2084.9472749954166</v>
          </cell>
          <cell r="CE54">
            <v>2.4653292845232655E-2</v>
          </cell>
          <cell r="CF54">
            <v>203.3896659731694</v>
          </cell>
          <cell r="CG54">
            <v>2288.3369409685861</v>
          </cell>
          <cell r="CH54">
            <v>1.5</v>
          </cell>
          <cell r="CI54">
            <v>2243</v>
          </cell>
          <cell r="CJ54">
            <v>1.5303189529437715</v>
          </cell>
          <cell r="CK54">
            <v>1.9</v>
          </cell>
          <cell r="CL54">
            <v>1</v>
          </cell>
          <cell r="CM54">
            <v>2</v>
          </cell>
        </row>
        <row r="55">
          <cell r="A55">
            <v>72</v>
          </cell>
          <cell r="B55" t="str">
            <v>C45</v>
          </cell>
          <cell r="C55" t="str">
            <v>C47</v>
          </cell>
          <cell r="F55">
            <v>0</v>
          </cell>
          <cell r="G55" t="str">
            <v/>
          </cell>
          <cell r="J55" t="str">
            <v/>
          </cell>
          <cell r="L55" t="str">
            <v/>
          </cell>
          <cell r="M55" t="str">
            <v/>
          </cell>
          <cell r="N55" t="str">
            <v/>
          </cell>
          <cell r="O55" t="str">
            <v/>
          </cell>
          <cell r="P55" t="str">
            <v/>
          </cell>
          <cell r="Q55">
            <v>0.09</v>
          </cell>
          <cell r="S55">
            <v>0.22</v>
          </cell>
          <cell r="U55">
            <v>51</v>
          </cell>
          <cell r="X55">
            <v>0</v>
          </cell>
          <cell r="Y55" t="str">
            <v/>
          </cell>
          <cell r="AA55">
            <v>0</v>
          </cell>
          <cell r="AB55" t="str">
            <v/>
          </cell>
          <cell r="AC55">
            <v>0</v>
          </cell>
          <cell r="AD55">
            <v>7.6023999999999994E-2</v>
          </cell>
          <cell r="AE55">
            <v>0.33976508894512442</v>
          </cell>
          <cell r="AF55">
            <v>0.3837650889451244</v>
          </cell>
          <cell r="AG55">
            <v>0.40576508894512442</v>
          </cell>
          <cell r="AH55">
            <v>1.5</v>
          </cell>
          <cell r="AI55">
            <v>28.68</v>
          </cell>
          <cell r="AJ55">
            <v>4.3099999999999996</v>
          </cell>
          <cell r="AK55">
            <v>8</v>
          </cell>
          <cell r="AL55">
            <v>0.2</v>
          </cell>
          <cell r="AM55">
            <v>1.4E-2</v>
          </cell>
          <cell r="AN55">
            <v>2.3622131347656249E-2</v>
          </cell>
          <cell r="AO55">
            <v>3.125E-2</v>
          </cell>
          <cell r="AP55">
            <v>0.11811065673828124</v>
          </cell>
          <cell r="AQ55">
            <v>0.71892268326763675</v>
          </cell>
          <cell r="AR55">
            <v>1.8039432477314221</v>
          </cell>
          <cell r="AS55">
            <v>0.41197095698228831</v>
          </cell>
          <cell r="AT55">
            <v>2.6343008385154881E-2</v>
          </cell>
          <cell r="AU55">
            <v>4.996513973281113E-2</v>
          </cell>
          <cell r="AV55">
            <v>2.016026320715536</v>
          </cell>
          <cell r="AW55">
            <v>63.335334786035894</v>
          </cell>
          <cell r="AX55">
            <v>2.3683462084275877E-2</v>
          </cell>
          <cell r="AY55">
            <v>135.40113735125379</v>
          </cell>
          <cell r="AZ55" t="str">
            <v>05°41'45''</v>
          </cell>
          <cell r="BA55">
            <v>60.306531114032445</v>
          </cell>
          <cell r="BB55">
            <v>7.0000000000000001E-3</v>
          </cell>
          <cell r="BC55">
            <v>1E-3</v>
          </cell>
          <cell r="BD55">
            <v>1E-3</v>
          </cell>
          <cell r="BE55">
            <v>9.0000000000000011E-3</v>
          </cell>
          <cell r="BF55">
            <v>9.0000000000000011E-3</v>
          </cell>
          <cell r="BG55" t="str">
            <v/>
          </cell>
          <cell r="BH55" t="str">
            <v/>
          </cell>
          <cell r="BI55" t="str">
            <v/>
          </cell>
          <cell r="BJ55" t="str">
            <v/>
          </cell>
          <cell r="BK55" t="str">
            <v/>
          </cell>
          <cell r="BL55" t="str">
            <v/>
          </cell>
          <cell r="BM55" t="str">
            <v/>
          </cell>
          <cell r="BN55">
            <v>0.01</v>
          </cell>
          <cell r="BO55">
            <v>719.68299999999988</v>
          </cell>
          <cell r="BP55">
            <v>718.44299999999987</v>
          </cell>
          <cell r="BQ55">
            <v>719.88299999999992</v>
          </cell>
          <cell r="BR55">
            <v>718.64299999999992</v>
          </cell>
          <cell r="BS55">
            <v>722.99299999999994</v>
          </cell>
          <cell r="BT55">
            <v>719.75300000000016</v>
          </cell>
          <cell r="BU55" t="str">
            <v/>
          </cell>
          <cell r="BV55">
            <v>3.1100000000000136</v>
          </cell>
          <cell r="BW55">
            <v>1.110000000000241</v>
          </cell>
          <cell r="BX55">
            <v>3.3100000000000138</v>
          </cell>
          <cell r="BY55">
            <v>200</v>
          </cell>
          <cell r="BZ55">
            <v>0.65</v>
          </cell>
          <cell r="CA55">
            <v>0.25</v>
          </cell>
          <cell r="CB55">
            <v>2.1100000000001273</v>
          </cell>
          <cell r="CC55">
            <v>2.3199717329199707</v>
          </cell>
          <cell r="CD55">
            <v>2058.3949200332445</v>
          </cell>
          <cell r="CE55">
            <v>2.5553001286404253E-2</v>
          </cell>
          <cell r="CF55">
            <v>210.81226061283508</v>
          </cell>
          <cell r="CG55">
            <v>2269.2071806460795</v>
          </cell>
          <cell r="CH55">
            <v>1.5</v>
          </cell>
          <cell r="CI55" t="b">
            <v>0</v>
          </cell>
          <cell r="CJ55" t="e">
            <v>#DIV/0!</v>
          </cell>
          <cell r="CK55" t="e">
            <v>#DIV/0!</v>
          </cell>
          <cell r="CL55">
            <v>5</v>
          </cell>
          <cell r="CM55">
            <v>2</v>
          </cell>
        </row>
        <row r="56">
          <cell r="A56">
            <v>73</v>
          </cell>
          <cell r="F56" t="str">
            <v/>
          </cell>
          <cell r="G56" t="str">
            <v/>
          </cell>
          <cell r="J56" t="str">
            <v/>
          </cell>
          <cell r="L56" t="str">
            <v/>
          </cell>
          <cell r="M56" t="str">
            <v/>
          </cell>
          <cell r="N56" t="str">
            <v/>
          </cell>
          <cell r="O56" t="str">
            <v/>
          </cell>
          <cell r="P56" t="str">
            <v/>
          </cell>
          <cell r="S56" t="str">
            <v/>
          </cell>
          <cell r="U56" t="str">
            <v/>
          </cell>
          <cell r="X56">
            <v>0</v>
          </cell>
          <cell r="Y56" t="str">
            <v/>
          </cell>
          <cell r="AA56">
            <v>0</v>
          </cell>
          <cell r="AB56" t="str">
            <v/>
          </cell>
          <cell r="AC56" t="str">
            <v/>
          </cell>
          <cell r="AD56" t="str">
            <v/>
          </cell>
          <cell r="AE56" t="str">
            <v/>
          </cell>
          <cell r="AF56" t="str">
            <v/>
          </cell>
          <cell r="AG56" t="str">
            <v/>
          </cell>
          <cell r="AH56" t="str">
            <v/>
          </cell>
          <cell r="AI56" t="str">
            <v/>
          </cell>
          <cell r="AJ56">
            <v>0.02</v>
          </cell>
          <cell r="AK56">
            <v>30</v>
          </cell>
          <cell r="AL56" t="str">
            <v/>
          </cell>
          <cell r="AM56" t="str">
            <v/>
          </cell>
          <cell r="AN56" t="str">
            <v/>
          </cell>
          <cell r="AO56" t="str">
            <v/>
          </cell>
          <cell r="AP56" t="str">
            <v/>
          </cell>
          <cell r="AQ56" t="str">
            <v/>
          </cell>
          <cell r="AR56" t="str">
            <v/>
          </cell>
          <cell r="AS56" t="str">
            <v/>
          </cell>
          <cell r="AT56" t="str">
            <v/>
          </cell>
          <cell r="AU56" t="str">
            <v/>
          </cell>
          <cell r="AV56" t="str">
            <v/>
          </cell>
          <cell r="AW56" t="str">
            <v/>
          </cell>
          <cell r="AX56" t="str">
            <v/>
          </cell>
          <cell r="AY56" t="str">
            <v/>
          </cell>
          <cell r="AZ56" t="str">
            <v/>
          </cell>
          <cell r="BA56" t="str">
            <v/>
          </cell>
          <cell r="BB56" t="str">
            <v/>
          </cell>
          <cell r="BC56" t="str">
            <v/>
          </cell>
          <cell r="BD56" t="str">
            <v/>
          </cell>
          <cell r="BE56" t="str">
            <v/>
          </cell>
          <cell r="BF56" t="str">
            <v/>
          </cell>
          <cell r="BG56" t="str">
            <v/>
          </cell>
          <cell r="BH56" t="str">
            <v/>
          </cell>
          <cell r="BI56" t="str">
            <v/>
          </cell>
          <cell r="BJ56" t="str">
            <v/>
          </cell>
          <cell r="BK56" t="str">
            <v/>
          </cell>
          <cell r="BL56" t="str">
            <v/>
          </cell>
          <cell r="BM56" t="str">
            <v/>
          </cell>
          <cell r="BN56" t="str">
            <v/>
          </cell>
          <cell r="BO56">
            <v>718.44299999999987</v>
          </cell>
          <cell r="BP56" t="str">
            <v/>
          </cell>
          <cell r="BQ56">
            <v>718.44299999999987</v>
          </cell>
          <cell r="BR56" t="str">
            <v/>
          </cell>
          <cell r="BS56" t="str">
            <v/>
          </cell>
          <cell r="BT56" t="str">
            <v/>
          </cell>
          <cell r="BU56" t="str">
            <v/>
          </cell>
          <cell r="BV56" t="str">
            <v/>
          </cell>
          <cell r="BW56" t="str">
            <v/>
          </cell>
          <cell r="BX56" t="str">
            <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74</v>
          </cell>
          <cell r="F57" t="str">
            <v/>
          </cell>
          <cell r="G57" t="str">
            <v/>
          </cell>
          <cell r="J57" t="str">
            <v/>
          </cell>
          <cell r="L57" t="str">
            <v/>
          </cell>
          <cell r="M57" t="str">
            <v/>
          </cell>
          <cell r="N57" t="str">
            <v/>
          </cell>
          <cell r="O57" t="str">
            <v/>
          </cell>
          <cell r="P57" t="str">
            <v/>
          </cell>
          <cell r="S57" t="str">
            <v/>
          </cell>
          <cell r="U57" t="str">
            <v/>
          </cell>
          <cell r="X57">
            <v>0</v>
          </cell>
          <cell r="Y57" t="str">
            <v/>
          </cell>
          <cell r="AA57">
            <v>0</v>
          </cell>
          <cell r="AB57" t="str">
            <v/>
          </cell>
          <cell r="AC57" t="str">
            <v/>
          </cell>
          <cell r="AD57" t="str">
            <v/>
          </cell>
          <cell r="AE57" t="str">
            <v/>
          </cell>
          <cell r="AF57" t="str">
            <v/>
          </cell>
          <cell r="AG57" t="str">
            <v/>
          </cell>
          <cell r="AH57" t="str">
            <v/>
          </cell>
          <cell r="AI57" t="str">
            <v/>
          </cell>
          <cell r="AJ57">
            <v>0.02</v>
          </cell>
          <cell r="AK57">
            <v>30</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v>0</v>
          </cell>
          <cell r="BP57" t="str">
            <v/>
          </cell>
          <cell r="BQ57">
            <v>0</v>
          </cell>
          <cell r="BR57" t="str">
            <v/>
          </cell>
          <cell r="BS57" t="str">
            <v/>
          </cell>
          <cell r="BT57" t="str">
            <v/>
          </cell>
          <cell r="BU57" t="str">
            <v/>
          </cell>
          <cell r="BV57" t="str">
            <v/>
          </cell>
          <cell r="BW57" t="str">
            <v/>
          </cell>
          <cell r="BX57" t="str">
            <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75</v>
          </cell>
          <cell r="C58" t="str">
            <v/>
          </cell>
          <cell r="F58" t="str">
            <v/>
          </cell>
          <cell r="G58" t="str">
            <v/>
          </cell>
          <cell r="J58" t="str">
            <v/>
          </cell>
          <cell r="L58" t="str">
            <v/>
          </cell>
          <cell r="M58" t="str">
            <v/>
          </cell>
          <cell r="N58" t="str">
            <v/>
          </cell>
          <cell r="O58" t="str">
            <v/>
          </cell>
          <cell r="P58" t="str">
            <v/>
          </cell>
          <cell r="S58" t="str">
            <v/>
          </cell>
          <cell r="U58" t="str">
            <v/>
          </cell>
          <cell r="X58">
            <v>0</v>
          </cell>
          <cell r="Y58" t="str">
            <v/>
          </cell>
          <cell r="AA58">
            <v>0</v>
          </cell>
          <cell r="AB58" t="str">
            <v/>
          </cell>
          <cell r="AC58" t="str">
            <v/>
          </cell>
          <cell r="AD58" t="str">
            <v/>
          </cell>
          <cell r="AE58" t="str">
            <v/>
          </cell>
          <cell r="AF58" t="str">
            <v/>
          </cell>
          <cell r="AG58" t="str">
            <v/>
          </cell>
          <cell r="AH58" t="str">
            <v/>
          </cell>
          <cell r="AI58" t="str">
            <v/>
          </cell>
          <cell r="AJ58">
            <v>0.02</v>
          </cell>
          <cell r="AK58">
            <v>30</v>
          </cell>
          <cell r="AL58" t="str">
            <v/>
          </cell>
          <cell r="AM58" t="str">
            <v/>
          </cell>
          <cell r="AN58" t="str">
            <v/>
          </cell>
          <cell r="AO58" t="str">
            <v/>
          </cell>
          <cell r="AP58" t="str">
            <v/>
          </cell>
          <cell r="AQ58" t="str">
            <v/>
          </cell>
          <cell r="AR58" t="str">
            <v/>
          </cell>
          <cell r="AS58" t="str">
            <v/>
          </cell>
          <cell r="AT58" t="str">
            <v/>
          </cell>
          <cell r="AU58" t="str">
            <v/>
          </cell>
          <cell r="AV58" t="str">
            <v/>
          </cell>
          <cell r="AW58" t="str">
            <v/>
          </cell>
          <cell r="AX58" t="str">
            <v/>
          </cell>
          <cell r="AY58" t="str">
            <v/>
          </cell>
          <cell r="AZ58" t="str">
            <v/>
          </cell>
          <cell r="BA58" t="str">
            <v/>
          </cell>
          <cell r="BB58" t="str">
            <v/>
          </cell>
          <cell r="BC58" t="str">
            <v/>
          </cell>
          <cell r="BD58" t="str">
            <v/>
          </cell>
          <cell r="BE58" t="str">
            <v/>
          </cell>
          <cell r="BF58" t="str">
            <v/>
          </cell>
          <cell r="BG58" t="str">
            <v/>
          </cell>
          <cell r="BH58" t="str">
            <v/>
          </cell>
          <cell r="BI58" t="str">
            <v/>
          </cell>
          <cell r="BJ58" t="str">
            <v/>
          </cell>
          <cell r="BK58" t="str">
            <v/>
          </cell>
          <cell r="BL58" t="str">
            <v/>
          </cell>
          <cell r="BM58" t="str">
            <v/>
          </cell>
          <cell r="BN58" t="str">
            <v/>
          </cell>
          <cell r="BO58">
            <v>0</v>
          </cell>
          <cell r="BP58" t="str">
            <v/>
          </cell>
          <cell r="BQ58">
            <v>0</v>
          </cell>
          <cell r="BR58" t="str">
            <v/>
          </cell>
          <cell r="BS58" t="str">
            <v/>
          </cell>
          <cell r="BT58" t="str">
            <v/>
          </cell>
          <cell r="BU58" t="str">
            <v/>
          </cell>
          <cell r="BV58" t="str">
            <v/>
          </cell>
          <cell r="BW58" t="str">
            <v/>
          </cell>
          <cell r="BX58" t="str">
            <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76</v>
          </cell>
          <cell r="B59" t="str">
            <v>A21</v>
          </cell>
          <cell r="C59" t="str">
            <v>C51</v>
          </cell>
          <cell r="E59">
            <v>3.13</v>
          </cell>
          <cell r="F59">
            <v>3.13</v>
          </cell>
          <cell r="G59">
            <v>5</v>
          </cell>
          <cell r="J59" t="str">
            <v/>
          </cell>
          <cell r="K59">
            <v>0.11460125141746949</v>
          </cell>
          <cell r="L59">
            <v>0.11460125141746949</v>
          </cell>
          <cell r="M59">
            <v>3</v>
          </cell>
          <cell r="N59">
            <v>471.90281881227315</v>
          </cell>
          <cell r="O59">
            <v>0.63012548262548296</v>
          </cell>
          <cell r="P59">
            <v>930.73051325856159</v>
          </cell>
          <cell r="S59">
            <v>0</v>
          </cell>
          <cell r="U59" t="str">
            <v/>
          </cell>
          <cell r="X59" t="str">
            <v/>
          </cell>
          <cell r="Y59" t="str">
            <v/>
          </cell>
          <cell r="AA59" t="str">
            <v/>
          </cell>
          <cell r="AB59" t="str">
            <v/>
          </cell>
          <cell r="AC59" t="str">
            <v/>
          </cell>
          <cell r="AD59" t="str">
            <v/>
          </cell>
          <cell r="AE59" t="str">
            <v/>
          </cell>
          <cell r="AF59" t="str">
            <v/>
          </cell>
          <cell r="AG59" t="str">
            <v/>
          </cell>
          <cell r="AH59">
            <v>932.23051325856159</v>
          </cell>
          <cell r="AI59">
            <v>12.95</v>
          </cell>
          <cell r="AJ59">
            <v>2.87</v>
          </cell>
          <cell r="AK59">
            <v>24</v>
          </cell>
          <cell r="AL59">
            <v>0.60000000000000009</v>
          </cell>
          <cell r="AM59">
            <v>1.2999999999999999E-2</v>
          </cell>
          <cell r="AN59">
            <v>0.49235315322875989</v>
          </cell>
          <cell r="AO59">
            <v>0.57410888671875016</v>
          </cell>
          <cell r="AP59">
            <v>0.82058858871459972</v>
          </cell>
          <cell r="AQ59">
            <v>3.7544882511630981</v>
          </cell>
          <cell r="AR59">
            <v>1.6309463093775045</v>
          </cell>
          <cell r="AS59">
            <v>4.1994002348634876</v>
          </cell>
          <cell r="AT59">
            <v>0.71845983833444127</v>
          </cell>
          <cell r="AU59">
            <v>1.2108129915632011</v>
          </cell>
          <cell r="AV59">
            <v>3.6852251891975691</v>
          </cell>
          <cell r="AW59">
            <v>1041.972874308643</v>
          </cell>
          <cell r="AX59">
            <v>0.8946782936908062</v>
          </cell>
          <cell r="AY59">
            <v>54.859778276292957</v>
          </cell>
          <cell r="AZ59" t="b">
            <v>0</v>
          </cell>
          <cell r="BA59" t="str">
            <v/>
          </cell>
          <cell r="BB59">
            <v>1E-3</v>
          </cell>
          <cell r="BC59">
            <v>0</v>
          </cell>
          <cell r="BD59">
            <v>0</v>
          </cell>
          <cell r="BE59">
            <v>1E-3</v>
          </cell>
          <cell r="BF59" t="str">
            <v/>
          </cell>
          <cell r="BG59">
            <v>1.0664386366702769</v>
          </cell>
          <cell r="BH59">
            <v>1.9999999999999996</v>
          </cell>
          <cell r="BI59">
            <v>1.3</v>
          </cell>
          <cell r="BJ59" t="str">
            <v/>
          </cell>
          <cell r="BK59" t="str">
            <v/>
          </cell>
          <cell r="BL59" t="str">
            <v/>
          </cell>
          <cell r="BM59">
            <v>2.2403366767437505</v>
          </cell>
          <cell r="BN59">
            <v>0</v>
          </cell>
          <cell r="BO59">
            <v>669.80300000000011</v>
          </cell>
          <cell r="BP59">
            <v>669.43300000000011</v>
          </cell>
          <cell r="BQ59">
            <v>670.40300000000013</v>
          </cell>
          <cell r="BR59">
            <v>670.03300000000013</v>
          </cell>
          <cell r="BS59">
            <v>672.02300000000014</v>
          </cell>
          <cell r="BT59">
            <v>671.34300000000007</v>
          </cell>
          <cell r="BU59" t="b">
            <v>0</v>
          </cell>
          <cell r="BV59">
            <v>1.6200000000000045</v>
          </cell>
          <cell r="BW59">
            <v>1.3099999999999454</v>
          </cell>
          <cell r="BX59">
            <v>2.2200000000000046</v>
          </cell>
          <cell r="BY59">
            <v>600</v>
          </cell>
          <cell r="BZ59">
            <v>1.1499999999999999</v>
          </cell>
          <cell r="CA59">
            <v>0.75</v>
          </cell>
          <cell r="CB59">
            <v>1.464999999999975</v>
          </cell>
          <cell r="CC59">
            <v>1.1109699718449539</v>
          </cell>
          <cell r="CD59">
            <v>3085.4413543063979</v>
          </cell>
          <cell r="CE59">
            <v>0.1448753769562664</v>
          </cell>
          <cell r="CF59">
            <v>1195.2218598891977</v>
          </cell>
          <cell r="CG59">
            <v>4280.6632141955961</v>
          </cell>
          <cell r="CH59">
            <v>1.25</v>
          </cell>
          <cell r="CI59">
            <v>2928</v>
          </cell>
          <cell r="CJ59">
            <v>1.8274689268253057</v>
          </cell>
          <cell r="CK59">
            <v>1.9</v>
          </cell>
          <cell r="CL59">
            <v>2</v>
          </cell>
          <cell r="CM59">
            <v>3</v>
          </cell>
        </row>
        <row r="60">
          <cell r="A60">
            <v>77</v>
          </cell>
          <cell r="B60" t="str">
            <v>C51</v>
          </cell>
          <cell r="C60" t="str">
            <v>C52</v>
          </cell>
          <cell r="E60">
            <v>1.4109083086337395</v>
          </cell>
          <cell r="F60">
            <v>4.540908308633739</v>
          </cell>
          <cell r="G60">
            <v>5</v>
          </cell>
          <cell r="J60" t="str">
            <v/>
          </cell>
          <cell r="K60">
            <v>0.207825604811361</v>
          </cell>
          <cell r="L60">
            <v>3.2078256048113611</v>
          </cell>
          <cell r="M60">
            <v>3.2078256048113611</v>
          </cell>
          <cell r="N60">
            <v>467.36338090484503</v>
          </cell>
          <cell r="O60">
            <v>0.63583333333333336</v>
          </cell>
          <cell r="P60">
            <v>1349.4</v>
          </cell>
          <cell r="S60">
            <v>0</v>
          </cell>
          <cell r="U60" t="str">
            <v/>
          </cell>
          <cell r="X60">
            <v>0</v>
          </cell>
          <cell r="Y60" t="str">
            <v/>
          </cell>
          <cell r="AA60">
            <v>0</v>
          </cell>
          <cell r="AB60" t="str">
            <v/>
          </cell>
          <cell r="AC60" t="str">
            <v/>
          </cell>
          <cell r="AD60" t="str">
            <v/>
          </cell>
          <cell r="AE60" t="str">
            <v/>
          </cell>
          <cell r="AF60" t="str">
            <v/>
          </cell>
          <cell r="AG60" t="str">
            <v/>
          </cell>
          <cell r="AH60">
            <v>1350.9</v>
          </cell>
          <cell r="AI60">
            <v>12</v>
          </cell>
          <cell r="AJ60">
            <v>11.3</v>
          </cell>
          <cell r="AK60">
            <v>24</v>
          </cell>
          <cell r="AL60">
            <v>0.60000000000000009</v>
          </cell>
          <cell r="AM60">
            <v>1.2999999999999999E-2</v>
          </cell>
          <cell r="AN60">
            <v>0.39710397720336921</v>
          </cell>
          <cell r="AO60">
            <v>0.59384765625000013</v>
          </cell>
          <cell r="AP60">
            <v>0.66183996200561523</v>
          </cell>
          <cell r="AQ60">
            <v>6.8021114336172364</v>
          </cell>
          <cell r="AR60">
            <v>3.6686319484017798</v>
          </cell>
          <cell r="AS60">
            <v>14.00169953154499</v>
          </cell>
          <cell r="AT60">
            <v>2.3582426073061331</v>
          </cell>
          <cell r="AU60">
            <v>2.7553465845095024</v>
          </cell>
          <cell r="AV60">
            <v>7.3124398101596899</v>
          </cell>
          <cell r="AW60">
            <v>2067.5436468673711</v>
          </cell>
          <cell r="AX60">
            <v>0.65338402990757161</v>
          </cell>
          <cell r="AY60">
            <v>0.3797372051886222</v>
          </cell>
          <cell r="AZ60" t="str">
            <v>54°28'48''</v>
          </cell>
          <cell r="BA60">
            <v>2.4280638163390891</v>
          </cell>
          <cell r="BB60">
            <v>1.5449999999999999</v>
          </cell>
          <cell r="BC60">
            <v>0.16400000000000001</v>
          </cell>
          <cell r="BD60">
            <v>0.56799999999999995</v>
          </cell>
          <cell r="BE60">
            <v>2.2769999999999997</v>
          </cell>
          <cell r="BF60">
            <v>2.2769999999999997</v>
          </cell>
          <cell r="BG60">
            <v>1.5453816773730737</v>
          </cell>
          <cell r="BH60">
            <v>1.9999999999999996</v>
          </cell>
          <cell r="BI60">
            <v>1.3</v>
          </cell>
          <cell r="BJ60" t="str">
            <v/>
          </cell>
          <cell r="BK60" t="str">
            <v/>
          </cell>
          <cell r="BL60" t="str">
            <v/>
          </cell>
          <cell r="BM60">
            <v>4.1039471069472668</v>
          </cell>
          <cell r="BN60">
            <v>3.61</v>
          </cell>
          <cell r="BO60">
            <v>669.10300000000007</v>
          </cell>
          <cell r="BP60">
            <v>667.74300000000005</v>
          </cell>
          <cell r="BQ60">
            <v>669.70300000000009</v>
          </cell>
          <cell r="BR60">
            <v>668.34300000000007</v>
          </cell>
          <cell r="BS60">
            <v>671.34300000000007</v>
          </cell>
          <cell r="BT60">
            <v>669.34300000000007</v>
          </cell>
          <cell r="BU60" t="str">
            <v/>
          </cell>
          <cell r="BV60">
            <v>1.6399999999999864</v>
          </cell>
          <cell r="BW60">
            <v>1</v>
          </cell>
          <cell r="BX60">
            <v>2.2399999999999864</v>
          </cell>
          <cell r="BY60">
            <v>600</v>
          </cell>
          <cell r="BZ60">
            <v>1.1499999999999999</v>
          </cell>
          <cell r="CA60">
            <v>0.75</v>
          </cell>
          <cell r="CB60">
            <v>1.3199999999999932</v>
          </cell>
          <cell r="CC60">
            <v>1.0143667052529992</v>
          </cell>
          <cell r="CD60">
            <v>2817.1499321638912</v>
          </cell>
          <cell r="CE60">
            <v>0.17316357276338468</v>
          </cell>
          <cell r="CF60">
            <v>1428.5994752979236</v>
          </cell>
          <cell r="CG60">
            <v>4245.7494074618153</v>
          </cell>
          <cell r="CH60">
            <v>1.25</v>
          </cell>
          <cell r="CI60">
            <v>2928</v>
          </cell>
          <cell r="CJ60">
            <v>1.8125637839232476</v>
          </cell>
          <cell r="CK60">
            <v>1.9</v>
          </cell>
          <cell r="CL60">
            <v>2</v>
          </cell>
          <cell r="CM60">
            <v>3</v>
          </cell>
        </row>
        <row r="61">
          <cell r="A61">
            <v>78</v>
          </cell>
          <cell r="B61" t="str">
            <v>C52</v>
          </cell>
          <cell r="C61" t="str">
            <v>C53</v>
          </cell>
          <cell r="F61">
            <v>4.540908308633739</v>
          </cell>
          <cell r="G61">
            <v>5</v>
          </cell>
          <cell r="J61" t="str">
            <v/>
          </cell>
          <cell r="K61">
            <v>6.9013978503485104E-2</v>
          </cell>
          <cell r="L61">
            <v>3.276839583314846</v>
          </cell>
          <cell r="M61">
            <v>3.276839583314846</v>
          </cell>
          <cell r="N61">
            <v>465.87382715726278</v>
          </cell>
          <cell r="O61">
            <v>0.6375000000000004</v>
          </cell>
          <cell r="P61">
            <v>1348.6250869773014</v>
          </cell>
          <cell r="S61">
            <v>0</v>
          </cell>
          <cell r="U61" t="str">
            <v/>
          </cell>
          <cell r="X61">
            <v>0</v>
          </cell>
          <cell r="Y61" t="str">
            <v/>
          </cell>
          <cell r="AA61">
            <v>0</v>
          </cell>
          <cell r="AB61" t="str">
            <v/>
          </cell>
          <cell r="AC61" t="str">
            <v/>
          </cell>
          <cell r="AD61" t="str">
            <v/>
          </cell>
          <cell r="AE61" t="str">
            <v/>
          </cell>
          <cell r="AF61" t="str">
            <v/>
          </cell>
          <cell r="AG61" t="str">
            <v/>
          </cell>
          <cell r="AH61">
            <v>1350.1250869773014</v>
          </cell>
          <cell r="AI61">
            <v>12</v>
          </cell>
          <cell r="AJ61">
            <v>15.18</v>
          </cell>
          <cell r="AK61">
            <v>24</v>
          </cell>
          <cell r="AL61">
            <v>0.60000000000000009</v>
          </cell>
          <cell r="AM61">
            <v>1.2999999999999999E-2</v>
          </cell>
          <cell r="AN61">
            <v>0.36289826631546029</v>
          </cell>
          <cell r="AO61">
            <v>0.59383850097656266</v>
          </cell>
          <cell r="AP61">
            <v>0.60483044385910045</v>
          </cell>
          <cell r="AQ61">
            <v>7.5496718176491209</v>
          </cell>
          <cell r="AR61">
            <v>4.362050511219449</v>
          </cell>
          <cell r="AS61">
            <v>17.482995322190245</v>
          </cell>
          <cell r="AT61">
            <v>2.9050736266159727</v>
          </cell>
          <cell r="AU61">
            <v>3.267971892931433</v>
          </cell>
          <cell r="AV61">
            <v>8.4753758855428263</v>
          </cell>
          <cell r="AW61">
            <v>2396.3560756590095</v>
          </cell>
          <cell r="AX61">
            <v>0.56340754226435674</v>
          </cell>
          <cell r="AY61">
            <v>0.37973720525858901</v>
          </cell>
          <cell r="AZ61" t="str">
            <v>00°00'00''</v>
          </cell>
          <cell r="BA61">
            <v>1000</v>
          </cell>
          <cell r="BB61">
            <v>0.51300000000000001</v>
          </cell>
          <cell r="BC61">
            <v>5.5E-2</v>
          </cell>
          <cell r="BD61">
            <v>0.13100000000000001</v>
          </cell>
          <cell r="BE61">
            <v>0.69900000000000007</v>
          </cell>
          <cell r="BF61">
            <v>0.69900000000000007</v>
          </cell>
          <cell r="BG61" t="str">
            <v/>
          </cell>
          <cell r="BH61" t="str">
            <v/>
          </cell>
          <cell r="BI61" t="str">
            <v/>
          </cell>
          <cell r="BJ61" t="str">
            <v/>
          </cell>
          <cell r="BK61" t="str">
            <v/>
          </cell>
          <cell r="BL61" t="str">
            <v/>
          </cell>
          <cell r="BM61" t="str">
            <v/>
          </cell>
          <cell r="BN61">
            <v>0.7</v>
          </cell>
          <cell r="BO61">
            <v>667.16300000000001</v>
          </cell>
          <cell r="BP61">
            <v>665.34299999999996</v>
          </cell>
          <cell r="BQ61">
            <v>667.76300000000003</v>
          </cell>
          <cell r="BR61">
            <v>665.94299999999998</v>
          </cell>
          <cell r="BS61">
            <v>669.34300000000007</v>
          </cell>
          <cell r="BT61">
            <v>666.94299999999998</v>
          </cell>
          <cell r="BU61" t="str">
            <v/>
          </cell>
          <cell r="BV61">
            <v>1.5800000000000409</v>
          </cell>
          <cell r="BW61">
            <v>1</v>
          </cell>
          <cell r="BX61">
            <v>2.180000000000041</v>
          </cell>
          <cell r="BY61">
            <v>600</v>
          </cell>
          <cell r="BZ61">
            <v>1.1499999999999999</v>
          </cell>
          <cell r="CA61">
            <v>0.75</v>
          </cell>
          <cell r="CB61">
            <v>1.2900000000000205</v>
          </cell>
          <cell r="CC61">
            <v>0.99404306734130532</v>
          </cell>
          <cell r="CD61">
            <v>2760.7061087736402</v>
          </cell>
          <cell r="CE61">
            <v>0.17997720574508347</v>
          </cell>
          <cell r="CF61">
            <v>1484.8119473969386</v>
          </cell>
          <cell r="CG61">
            <v>4245.5180561705783</v>
          </cell>
          <cell r="CH61">
            <v>1.25</v>
          </cell>
          <cell r="CI61">
            <v>2928</v>
          </cell>
          <cell r="CJ61">
            <v>1.8124650171493248</v>
          </cell>
          <cell r="CK61">
            <v>1.9</v>
          </cell>
          <cell r="CL61">
            <v>2</v>
          </cell>
          <cell r="CM61">
            <v>3</v>
          </cell>
        </row>
        <row r="62">
          <cell r="A62">
            <v>79</v>
          </cell>
          <cell r="B62" t="str">
            <v>C53</v>
          </cell>
          <cell r="C62" t="str">
            <v>C54</v>
          </cell>
          <cell r="F62">
            <v>4.540908308633739</v>
          </cell>
          <cell r="G62">
            <v>5</v>
          </cell>
          <cell r="J62" t="str">
            <v/>
          </cell>
          <cell r="K62">
            <v>6.9013978503485104E-2</v>
          </cell>
          <cell r="L62">
            <v>3.3458535618183309</v>
          </cell>
          <cell r="M62">
            <v>3.3458535618183309</v>
          </cell>
          <cell r="N62">
            <v>464.39306287061709</v>
          </cell>
          <cell r="O62">
            <v>0.63312529056252875</v>
          </cell>
          <cell r="P62">
            <v>1335.1132875976296</v>
          </cell>
          <cell r="S62">
            <v>0</v>
          </cell>
          <cell r="U62" t="str">
            <v/>
          </cell>
          <cell r="X62">
            <v>0</v>
          </cell>
          <cell r="Y62" t="str">
            <v/>
          </cell>
          <cell r="AA62">
            <v>0</v>
          </cell>
          <cell r="AB62" t="str">
            <v/>
          </cell>
          <cell r="AC62" t="str">
            <v/>
          </cell>
          <cell r="AD62" t="str">
            <v/>
          </cell>
          <cell r="AE62" t="str">
            <v/>
          </cell>
          <cell r="AF62" t="str">
            <v/>
          </cell>
          <cell r="AG62" t="str">
            <v/>
          </cell>
          <cell r="AH62">
            <v>1336.6132875976296</v>
          </cell>
          <cell r="AI62">
            <v>21.51</v>
          </cell>
          <cell r="AJ62">
            <v>9.23</v>
          </cell>
          <cell r="AK62">
            <v>24</v>
          </cell>
          <cell r="AL62">
            <v>0.60000000000000009</v>
          </cell>
          <cell r="AM62">
            <v>1.2999999999999999E-2</v>
          </cell>
          <cell r="AN62">
            <v>0.4206632137298586</v>
          </cell>
          <cell r="AO62">
            <v>0.59358215332031261</v>
          </cell>
          <cell r="AP62">
            <v>0.70110535621643089</v>
          </cell>
          <cell r="AQ62">
            <v>6.3117093251869303</v>
          </cell>
          <cell r="AR62">
            <v>3.2428305568054996</v>
          </cell>
          <cell r="AS62">
            <v>11.972322232648592</v>
          </cell>
          <cell r="AT62">
            <v>2.0304625181269955</v>
          </cell>
          <cell r="AU62">
            <v>2.451125731856854</v>
          </cell>
          <cell r="AV62">
            <v>6.6088201473996433</v>
          </cell>
          <cell r="AW62">
            <v>1868.5998741570247</v>
          </cell>
          <cell r="AX62">
            <v>0.71530203233081746</v>
          </cell>
          <cell r="AY62">
            <v>7.0463928157493481</v>
          </cell>
          <cell r="AZ62" t="str">
            <v>06°39'60''</v>
          </cell>
          <cell r="BA62">
            <v>21.461706834955795</v>
          </cell>
          <cell r="BB62">
            <v>1E-3</v>
          </cell>
          <cell r="BC62">
            <v>0.17499999999999999</v>
          </cell>
          <cell r="BD62">
            <v>0.122</v>
          </cell>
          <cell r="BE62">
            <v>0.29799999999999999</v>
          </cell>
          <cell r="BF62">
            <v>0.29699999999999999</v>
          </cell>
          <cell r="BG62" t="str">
            <v/>
          </cell>
          <cell r="BH62" t="str">
            <v/>
          </cell>
          <cell r="BI62" t="str">
            <v/>
          </cell>
          <cell r="BJ62" t="str">
            <v/>
          </cell>
          <cell r="BK62" t="str">
            <v/>
          </cell>
          <cell r="BL62" t="str">
            <v/>
          </cell>
          <cell r="BM62" t="str">
            <v/>
          </cell>
          <cell r="BN62">
            <v>0.3</v>
          </cell>
          <cell r="BO62">
            <v>665.11300000000006</v>
          </cell>
          <cell r="BP62">
            <v>663.12300000000005</v>
          </cell>
          <cell r="BQ62">
            <v>665.71300000000008</v>
          </cell>
          <cell r="BR62">
            <v>663.72300000000007</v>
          </cell>
          <cell r="BS62">
            <v>666.94299999999998</v>
          </cell>
          <cell r="BT62">
            <v>664.52300000000014</v>
          </cell>
          <cell r="BU62" t="str">
            <v/>
          </cell>
          <cell r="BV62">
            <v>1.2299999999999045</v>
          </cell>
          <cell r="BW62">
            <v>0.80000000000006821</v>
          </cell>
          <cell r="BX62">
            <v>1.8299999999999046</v>
          </cell>
          <cell r="BY62">
            <v>600</v>
          </cell>
          <cell r="BZ62">
            <v>1.1499999999999999</v>
          </cell>
          <cell r="CA62">
            <v>0.75</v>
          </cell>
          <cell r="CB62">
            <v>1.0149999999999864</v>
          </cell>
          <cell r="CC62">
            <v>0.80220603694993275</v>
          </cell>
          <cell r="CD62">
            <v>2227.9267161192001</v>
          </cell>
          <cell r="CE62">
            <v>0.26408571234109723</v>
          </cell>
          <cell r="CF62">
            <v>2178.7071268140521</v>
          </cell>
          <cell r="CG62">
            <v>4406.6338429332518</v>
          </cell>
          <cell r="CH62">
            <v>1.25</v>
          </cell>
          <cell r="CI62">
            <v>3954</v>
          </cell>
          <cell r="CJ62">
            <v>1.393093652925282</v>
          </cell>
          <cell r="CK62">
            <v>1.5</v>
          </cell>
          <cell r="CL62">
            <v>3</v>
          </cell>
          <cell r="CM62">
            <v>3</v>
          </cell>
        </row>
        <row r="63">
          <cell r="A63">
            <v>80</v>
          </cell>
          <cell r="B63" t="str">
            <v>C54</v>
          </cell>
          <cell r="C63" t="str">
            <v>B02</v>
          </cell>
          <cell r="F63">
            <v>4.540908308633739</v>
          </cell>
          <cell r="G63">
            <v>5</v>
          </cell>
          <cell r="J63" t="str">
            <v/>
          </cell>
          <cell r="K63">
            <v>6.9013978503485104E-2</v>
          </cell>
          <cell r="L63">
            <v>3.4148675403218158</v>
          </cell>
          <cell r="M63">
            <v>3.4148675403218158</v>
          </cell>
          <cell r="N63">
            <v>462.92101245913631</v>
          </cell>
          <cell r="O63">
            <v>0.66360108303249099</v>
          </cell>
          <cell r="P63">
            <v>1394.9438066942571</v>
          </cell>
          <cell r="S63">
            <v>0</v>
          </cell>
          <cell r="U63" t="str">
            <v/>
          </cell>
          <cell r="X63">
            <v>0</v>
          </cell>
          <cell r="Y63" t="str">
            <v/>
          </cell>
          <cell r="AA63">
            <v>0</v>
          </cell>
          <cell r="AB63" t="str">
            <v/>
          </cell>
          <cell r="AC63" t="str">
            <v/>
          </cell>
          <cell r="AD63" t="str">
            <v/>
          </cell>
          <cell r="AE63" t="str">
            <v/>
          </cell>
          <cell r="AF63" t="str">
            <v/>
          </cell>
          <cell r="AG63" t="str">
            <v/>
          </cell>
          <cell r="AH63">
            <v>1396.4438066942571</v>
          </cell>
          <cell r="AI63">
            <v>2.77</v>
          </cell>
          <cell r="AJ63">
            <v>3.25</v>
          </cell>
          <cell r="AK63">
            <v>28</v>
          </cell>
          <cell r="AL63">
            <v>0.70000000000000007</v>
          </cell>
          <cell r="AM63">
            <v>1.2999999999999999E-2</v>
          </cell>
          <cell r="AN63">
            <v>0.54538080692291269</v>
          </cell>
          <cell r="AO63">
            <v>0.67180175781250018</v>
          </cell>
          <cell r="AP63">
            <v>0.77911543846130371</v>
          </cell>
          <cell r="AQ63">
            <v>4.3406905213677565</v>
          </cell>
          <cell r="AR63">
            <v>1.8604714294665938</v>
          </cell>
          <cell r="AS63">
            <v>5.3362671375072201</v>
          </cell>
          <cell r="AT63">
            <v>0.9603259022574866</v>
          </cell>
          <cell r="AU63">
            <v>1.5057067091803993</v>
          </cell>
          <cell r="AV63">
            <v>4.34606238639598</v>
          </cell>
          <cell r="AW63">
            <v>1672.5608139802059</v>
          </cell>
          <cell r="AX63">
            <v>0.83491362168836714</v>
          </cell>
          <cell r="AY63">
            <v>59.642394106660248</v>
          </cell>
          <cell r="AZ63" t="str">
            <v>52°35'46''</v>
          </cell>
          <cell r="BA63">
            <v>2.168061441678244</v>
          </cell>
          <cell r="BB63">
            <v>1E-3</v>
          </cell>
          <cell r="BC63">
            <v>0.214</v>
          </cell>
          <cell r="BD63">
            <v>0.57799999999999996</v>
          </cell>
          <cell r="BE63">
            <v>0.79299999999999993</v>
          </cell>
          <cell r="BF63">
            <v>0.79199999999999993</v>
          </cell>
          <cell r="BG63">
            <v>1.0865983651414863</v>
          </cell>
          <cell r="BH63">
            <v>2.1428571428571428</v>
          </cell>
          <cell r="BI63">
            <v>1.2</v>
          </cell>
          <cell r="BJ63" t="str">
            <v/>
          </cell>
          <cell r="BK63" t="str">
            <v/>
          </cell>
          <cell r="BL63" t="str">
            <v/>
          </cell>
          <cell r="BM63">
            <v>2.4823086738364051</v>
          </cell>
          <cell r="BN63">
            <v>2.06</v>
          </cell>
          <cell r="BO63">
            <v>662.86300000000006</v>
          </cell>
          <cell r="BP63">
            <v>662.77300000000002</v>
          </cell>
          <cell r="BQ63">
            <v>663.5630000000001</v>
          </cell>
          <cell r="BR63">
            <v>663.47300000000007</v>
          </cell>
          <cell r="BS63">
            <v>664.52300000000014</v>
          </cell>
          <cell r="BT63">
            <v>662.52300000000014</v>
          </cell>
          <cell r="BU63" t="str">
            <v/>
          </cell>
          <cell r="BV63">
            <v>0.96000000000003638</v>
          </cell>
          <cell r="BW63">
            <v>-0.94999999999993179</v>
          </cell>
          <cell r="BX63">
            <v>1.6600000000000366</v>
          </cell>
          <cell r="BY63">
            <v>700</v>
          </cell>
          <cell r="BZ63">
            <v>1.2749999999999999</v>
          </cell>
          <cell r="CA63">
            <v>0.875</v>
          </cell>
          <cell r="CB63">
            <v>5.0000000000522959E-3</v>
          </cell>
          <cell r="CC63">
            <v>3.9198774568215515E-3</v>
          </cell>
          <cell r="CD63">
            <v>13.381726660565622</v>
          </cell>
          <cell r="CE63">
            <v>0.99999906137175432</v>
          </cell>
          <cell r="CF63">
            <v>10724.989933212066</v>
          </cell>
          <cell r="CG63">
            <v>10738.371659872631</v>
          </cell>
          <cell r="CH63">
            <v>1.25</v>
          </cell>
          <cell r="CI63">
            <v>3416</v>
          </cell>
          <cell r="CJ63">
            <v>3.9294392783491774</v>
          </cell>
          <cell r="CK63">
            <v>4</v>
          </cell>
          <cell r="CL63">
            <v>2</v>
          </cell>
          <cell r="CM63">
            <v>3</v>
          </cell>
        </row>
        <row r="64">
          <cell r="A64">
            <v>81</v>
          </cell>
          <cell r="F64" t="str">
            <v/>
          </cell>
          <cell r="G64" t="str">
            <v/>
          </cell>
          <cell r="J64" t="str">
            <v/>
          </cell>
          <cell r="L64" t="str">
            <v/>
          </cell>
          <cell r="M64" t="str">
            <v/>
          </cell>
          <cell r="N64" t="str">
            <v/>
          </cell>
          <cell r="O64" t="str">
            <v/>
          </cell>
          <cell r="P64" t="str">
            <v/>
          </cell>
          <cell r="S64" t="str">
            <v/>
          </cell>
          <cell r="U64" t="str">
            <v/>
          </cell>
          <cell r="X64">
            <v>0</v>
          </cell>
          <cell r="Y64" t="str">
            <v/>
          </cell>
          <cell r="AA64">
            <v>0</v>
          </cell>
          <cell r="AB64" t="str">
            <v/>
          </cell>
          <cell r="AC64" t="str">
            <v/>
          </cell>
          <cell r="AD64" t="str">
            <v/>
          </cell>
          <cell r="AE64" t="str">
            <v/>
          </cell>
          <cell r="AF64" t="str">
            <v/>
          </cell>
          <cell r="AG64" t="str">
            <v/>
          </cell>
          <cell r="AH64" t="str">
            <v/>
          </cell>
          <cell r="AI64" t="str">
            <v/>
          </cell>
          <cell r="AJ64">
            <v>0.02</v>
          </cell>
          <cell r="AK64">
            <v>30</v>
          </cell>
          <cell r="AL64" t="str">
            <v/>
          </cell>
          <cell r="AM64" t="str">
            <v/>
          </cell>
          <cell r="AN64" t="str">
            <v/>
          </cell>
          <cell r="AO64" t="str">
            <v/>
          </cell>
          <cell r="AP64" t="str">
            <v/>
          </cell>
          <cell r="AQ64" t="str">
            <v/>
          </cell>
          <cell r="AR64" t="str">
            <v/>
          </cell>
          <cell r="AS64" t="str">
            <v/>
          </cell>
          <cell r="AT64" t="str">
            <v/>
          </cell>
          <cell r="AU64" t="str">
            <v/>
          </cell>
          <cell r="AV64" t="str">
            <v/>
          </cell>
          <cell r="AW64" t="str">
            <v/>
          </cell>
          <cell r="AX64" t="str">
            <v/>
          </cell>
          <cell r="AY64" t="str">
            <v/>
          </cell>
          <cell r="AZ64" t="str">
            <v/>
          </cell>
          <cell r="BA64" t="str">
            <v/>
          </cell>
          <cell r="BB64" t="str">
            <v/>
          </cell>
          <cell r="BC64" t="str">
            <v/>
          </cell>
          <cell r="BD64" t="str">
            <v/>
          </cell>
          <cell r="BE64" t="str">
            <v/>
          </cell>
          <cell r="BF64" t="str">
            <v/>
          </cell>
          <cell r="BG64" t="str">
            <v/>
          </cell>
          <cell r="BH64" t="str">
            <v/>
          </cell>
          <cell r="BI64" t="str">
            <v/>
          </cell>
          <cell r="BJ64" t="str">
            <v/>
          </cell>
          <cell r="BK64" t="str">
            <v/>
          </cell>
          <cell r="BL64" t="str">
            <v/>
          </cell>
          <cell r="BM64" t="str">
            <v/>
          </cell>
          <cell r="BN64" t="str">
            <v/>
          </cell>
          <cell r="BO64">
            <v>662.77300000000002</v>
          </cell>
          <cell r="BP64" t="str">
            <v/>
          </cell>
          <cell r="BQ64">
            <v>662.77300000000002</v>
          </cell>
          <cell r="BR64" t="str">
            <v/>
          </cell>
          <cell r="BS64" t="str">
            <v/>
          </cell>
          <cell r="BT64" t="str">
            <v/>
          </cell>
          <cell r="BU64" t="str">
            <v/>
          </cell>
          <cell r="BV64" t="str">
            <v/>
          </cell>
          <cell r="BW64" t="str">
            <v/>
          </cell>
          <cell r="BX64" t="str">
            <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82</v>
          </cell>
          <cell r="C65" t="str">
            <v/>
          </cell>
          <cell r="F65" t="str">
            <v/>
          </cell>
          <cell r="G65" t="str">
            <v/>
          </cell>
          <cell r="J65" t="str">
            <v/>
          </cell>
          <cell r="L65" t="str">
            <v/>
          </cell>
          <cell r="M65" t="str">
            <v/>
          </cell>
          <cell r="N65" t="str">
            <v/>
          </cell>
          <cell r="O65" t="str">
            <v/>
          </cell>
          <cell r="P65" t="str">
            <v/>
          </cell>
          <cell r="S65" t="str">
            <v/>
          </cell>
          <cell r="U65" t="str">
            <v/>
          </cell>
          <cell r="X65">
            <v>0</v>
          </cell>
          <cell r="Y65" t="str">
            <v/>
          </cell>
          <cell r="AA65">
            <v>0</v>
          </cell>
          <cell r="AB65" t="str">
            <v/>
          </cell>
          <cell r="AC65" t="str">
            <v/>
          </cell>
          <cell r="AD65" t="str">
            <v/>
          </cell>
          <cell r="AE65" t="str">
            <v/>
          </cell>
          <cell r="AF65" t="str">
            <v/>
          </cell>
          <cell r="AG65" t="str">
            <v/>
          </cell>
          <cell r="AH65" t="str">
            <v/>
          </cell>
          <cell r="AI65" t="str">
            <v/>
          </cell>
          <cell r="AJ65">
            <v>0.02</v>
          </cell>
          <cell r="AK65">
            <v>30</v>
          </cell>
          <cell r="AL65" t="str">
            <v/>
          </cell>
          <cell r="AM65" t="str">
            <v/>
          </cell>
          <cell r="AN65" t="str">
            <v/>
          </cell>
          <cell r="AO65" t="str">
            <v/>
          </cell>
          <cell r="AP65" t="str">
            <v/>
          </cell>
          <cell r="AQ65" t="str">
            <v/>
          </cell>
          <cell r="AR65" t="str">
            <v/>
          </cell>
          <cell r="AS65" t="str">
            <v/>
          </cell>
          <cell r="AT65" t="str">
            <v/>
          </cell>
          <cell r="AU65" t="str">
            <v/>
          </cell>
          <cell r="AV65" t="str">
            <v/>
          </cell>
          <cell r="AW65" t="str">
            <v/>
          </cell>
          <cell r="AX65" t="str">
            <v/>
          </cell>
          <cell r="AY65" t="str">
            <v/>
          </cell>
          <cell r="AZ65" t="str">
            <v/>
          </cell>
          <cell r="BA65" t="str">
            <v/>
          </cell>
          <cell r="BB65" t="str">
            <v/>
          </cell>
          <cell r="BC65" t="str">
            <v/>
          </cell>
          <cell r="BD65" t="str">
            <v/>
          </cell>
          <cell r="BE65" t="str">
            <v/>
          </cell>
          <cell r="BF65" t="str">
            <v/>
          </cell>
          <cell r="BG65" t="str">
            <v/>
          </cell>
          <cell r="BH65" t="str">
            <v/>
          </cell>
          <cell r="BI65" t="str">
            <v/>
          </cell>
          <cell r="BJ65" t="str">
            <v/>
          </cell>
          <cell r="BK65" t="str">
            <v/>
          </cell>
          <cell r="BL65" t="str">
            <v/>
          </cell>
          <cell r="BM65" t="str">
            <v/>
          </cell>
          <cell r="BN65" t="str">
            <v/>
          </cell>
          <cell r="BO65">
            <v>0</v>
          </cell>
          <cell r="BP65" t="str">
            <v/>
          </cell>
          <cell r="BQ65">
            <v>0</v>
          </cell>
          <cell r="BR65" t="str">
            <v/>
          </cell>
          <cell r="BS65" t="str">
            <v/>
          </cell>
          <cell r="BT65" t="str">
            <v/>
          </cell>
          <cell r="BU65" t="str">
            <v/>
          </cell>
          <cell r="BV65" t="str">
            <v/>
          </cell>
          <cell r="BW65" t="str">
            <v/>
          </cell>
          <cell r="BX65" t="str">
            <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83</v>
          </cell>
          <cell r="B66" t="str">
            <v>A12</v>
          </cell>
          <cell r="C66" t="str">
            <v>B01</v>
          </cell>
          <cell r="D66">
            <v>1.36</v>
          </cell>
          <cell r="F66">
            <v>1.36</v>
          </cell>
          <cell r="G66">
            <v>5</v>
          </cell>
          <cell r="J66" t="str">
            <v/>
          </cell>
          <cell r="K66">
            <v>6.9013978503485104E-2</v>
          </cell>
          <cell r="L66">
            <v>6.9013978503485104E-2</v>
          </cell>
          <cell r="M66">
            <v>3</v>
          </cell>
          <cell r="N66">
            <v>471.90281881227315</v>
          </cell>
          <cell r="O66">
            <v>0.63517830045523482</v>
          </cell>
          <cell r="P66">
            <v>407.6497053891714</v>
          </cell>
          <cell r="S66">
            <v>0</v>
          </cell>
          <cell r="U66" t="str">
            <v/>
          </cell>
          <cell r="X66" t="str">
            <v/>
          </cell>
          <cell r="Y66" t="str">
            <v/>
          </cell>
          <cell r="AA66" t="str">
            <v/>
          </cell>
          <cell r="AB66" t="str">
            <v/>
          </cell>
          <cell r="AC66" t="str">
            <v/>
          </cell>
          <cell r="AD66" t="str">
            <v/>
          </cell>
          <cell r="AE66" t="str">
            <v/>
          </cell>
          <cell r="AF66" t="str">
            <v/>
          </cell>
          <cell r="AG66" t="str">
            <v/>
          </cell>
          <cell r="AH66">
            <v>409.1497053891714</v>
          </cell>
          <cell r="AI66">
            <v>13.18</v>
          </cell>
          <cell r="AJ66">
            <v>3.66</v>
          </cell>
          <cell r="AK66">
            <v>18</v>
          </cell>
          <cell r="AL66">
            <v>0.45</v>
          </cell>
          <cell r="AM66">
            <v>1.4E-2</v>
          </cell>
          <cell r="AN66">
            <v>0.34205310344696049</v>
          </cell>
          <cell r="AO66">
            <v>0.421875</v>
          </cell>
          <cell r="AP66">
            <v>0.76011800765991222</v>
          </cell>
          <cell r="AQ66">
            <v>3.1542870759603714</v>
          </cell>
          <cell r="AR66">
            <v>1.7319779487330151</v>
          </cell>
          <cell r="AS66">
            <v>3.7911630619146761</v>
          </cell>
          <cell r="AT66">
            <v>0.50711146572735111</v>
          </cell>
          <cell r="AU66">
            <v>0.8491645691743116</v>
          </cell>
          <cell r="AV66">
            <v>3.1899689136992531</v>
          </cell>
          <cell r="AW66">
            <v>507.34263453815521</v>
          </cell>
          <cell r="AX66">
            <v>0.80645638181310952</v>
          </cell>
          <cell r="AY66">
            <v>12.083830182408475</v>
          </cell>
          <cell r="AZ66" t="b">
            <v>0</v>
          </cell>
          <cell r="BA66" t="str">
            <v/>
          </cell>
          <cell r="BB66">
            <v>1E-3</v>
          </cell>
          <cell r="BC66">
            <v>0</v>
          </cell>
          <cell r="BD66">
            <v>0</v>
          </cell>
          <cell r="BE66">
            <v>1E-3</v>
          </cell>
          <cell r="BF66" t="str">
            <v/>
          </cell>
          <cell r="BG66">
            <v>0.96081913019759546</v>
          </cell>
          <cell r="BH66">
            <v>2.6666666666666665</v>
          </cell>
          <cell r="BI66">
            <v>1.2</v>
          </cell>
          <cell r="BJ66" t="str">
            <v/>
          </cell>
          <cell r="BK66" t="str">
            <v/>
          </cell>
          <cell r="BL66" t="str">
            <v/>
          </cell>
          <cell r="BM66">
            <v>1.3301610457436088</v>
          </cell>
          <cell r="BN66">
            <v>0</v>
          </cell>
          <cell r="BO66">
            <v>686.28699999999992</v>
          </cell>
          <cell r="BP66">
            <v>685.8069999999999</v>
          </cell>
          <cell r="BQ66">
            <v>686.73699999999997</v>
          </cell>
          <cell r="BR66">
            <v>686.25699999999995</v>
          </cell>
          <cell r="BS66">
            <v>688.78700000000003</v>
          </cell>
          <cell r="BT66">
            <v>686.76300000000015</v>
          </cell>
          <cell r="BU66" t="b">
            <v>0</v>
          </cell>
          <cell r="BV66">
            <v>2.0500000000000682</v>
          </cell>
          <cell r="BW66">
            <v>0.50600000000019918</v>
          </cell>
          <cell r="BX66">
            <v>2.5000000000000684</v>
          </cell>
          <cell r="BY66">
            <v>450</v>
          </cell>
          <cell r="BZ66">
            <v>0.96250000000000002</v>
          </cell>
          <cell r="CA66">
            <v>0.5625</v>
          </cell>
          <cell r="CB66">
            <v>1.2780000000001337</v>
          </cell>
          <cell r="CC66">
            <v>1.1514400187524345</v>
          </cell>
          <cell r="CD66">
            <v>2240.0725827319825</v>
          </cell>
          <cell r="CE66">
            <v>0.14096662455078157</v>
          </cell>
          <cell r="CF66">
            <v>1162.974652543948</v>
          </cell>
          <cell r="CG66">
            <v>3403.0472352759307</v>
          </cell>
          <cell r="CH66">
            <v>1.5</v>
          </cell>
          <cell r="CI66">
            <v>4487</v>
          </cell>
          <cell r="CJ66">
            <v>1.1376355812154881</v>
          </cell>
          <cell r="CK66">
            <v>1.5</v>
          </cell>
          <cell r="CL66">
            <v>2</v>
          </cell>
          <cell r="CM66">
            <v>2</v>
          </cell>
        </row>
      </sheetData>
      <sheetData sheetId="3" refreshError="1">
        <row r="12">
          <cell r="A12">
            <v>1</v>
          </cell>
          <cell r="B12" t="str">
            <v>C01</v>
          </cell>
          <cell r="C12" t="str">
            <v>C02</v>
          </cell>
          <cell r="D12">
            <v>0.02</v>
          </cell>
          <cell r="E12">
            <v>0.17</v>
          </cell>
          <cell r="F12">
            <v>0.19</v>
          </cell>
          <cell r="G12">
            <v>5</v>
          </cell>
          <cell r="H12">
            <v>100</v>
          </cell>
          <cell r="I12">
            <v>50</v>
          </cell>
          <cell r="J12">
            <v>50</v>
          </cell>
          <cell r="K12">
            <v>0.27664946512301691</v>
          </cell>
          <cell r="L12">
            <v>3.095626019591704</v>
          </cell>
          <cell r="M12">
            <v>3.095626019591704</v>
          </cell>
          <cell r="N12">
            <v>469.8039831565884</v>
          </cell>
          <cell r="O12">
            <v>0.6253233636078922</v>
          </cell>
          <cell r="P12">
            <v>55.818087326934048</v>
          </cell>
          <cell r="R12">
            <v>0.17</v>
          </cell>
          <cell r="S12">
            <v>0.17</v>
          </cell>
          <cell r="T12">
            <v>98</v>
          </cell>
          <cell r="U12">
            <v>67</v>
          </cell>
          <cell r="V12">
            <v>0.68799999999999994</v>
          </cell>
          <cell r="X12">
            <v>0</v>
          </cell>
          <cell r="Y12" t="str">
            <v/>
          </cell>
          <cell r="AA12">
            <v>0</v>
          </cell>
          <cell r="AB12" t="str">
            <v/>
          </cell>
          <cell r="AC12">
            <v>0.58479999999999999</v>
          </cell>
          <cell r="AD12">
            <v>9.9416000000000004E-2</v>
          </cell>
          <cell r="AE12">
            <v>0.4356567664164121</v>
          </cell>
          <cell r="AF12">
            <v>0.4356567664164121</v>
          </cell>
          <cell r="AG12">
            <v>0.45265676641641212</v>
          </cell>
          <cell r="AH12">
            <v>57.318087326934048</v>
          </cell>
          <cell r="AI12">
            <v>31.93</v>
          </cell>
          <cell r="AJ12">
            <v>1.8</v>
          </cell>
          <cell r="AK12">
            <v>10</v>
          </cell>
          <cell r="AL12">
            <v>0.25</v>
          </cell>
          <cell r="AM12">
            <v>1.4E-2</v>
          </cell>
          <cell r="AN12">
            <v>0.18444585800170898</v>
          </cell>
          <cell r="AO12">
            <v>0.1953125</v>
          </cell>
          <cell r="AP12">
            <v>0.73778343200683594</v>
          </cell>
          <cell r="AQ12">
            <v>1.4763484214637064</v>
          </cell>
          <cell r="AR12">
            <v>1.1208831667985493</v>
          </cell>
          <cell r="AS12">
            <v>1.0123203162045067</v>
          </cell>
          <cell r="AT12">
            <v>0.11109096134344432</v>
          </cell>
          <cell r="AU12">
            <v>0.2955368193451533</v>
          </cell>
          <cell r="AV12">
            <v>1.5118214073823955</v>
          </cell>
          <cell r="AW12">
            <v>74.211359796442437</v>
          </cell>
          <cell r="AX12">
            <v>0.77236271487484287</v>
          </cell>
          <cell r="AY12">
            <v>195.8006893534214</v>
          </cell>
          <cell r="BO12">
            <v>729.91300000000001</v>
          </cell>
          <cell r="BP12">
            <v>729.34299999999996</v>
          </cell>
          <cell r="BQ12">
            <v>730.16300000000001</v>
          </cell>
          <cell r="BR12">
            <v>729.59299999999996</v>
          </cell>
          <cell r="BS12">
            <v>731.36300000000006</v>
          </cell>
          <cell r="BT12">
            <v>732.75300000000016</v>
          </cell>
          <cell r="BU12" t="b">
            <v>0</v>
          </cell>
          <cell r="BV12">
            <v>1.2000000000000455</v>
          </cell>
          <cell r="BW12">
            <v>3.1600000000001955</v>
          </cell>
          <cell r="BX12">
            <v>1.4500000000000455</v>
          </cell>
          <cell r="BY12">
            <v>250</v>
          </cell>
          <cell r="BZ12">
            <v>0.71250000000000002</v>
          </cell>
          <cell r="CA12">
            <v>0.3125</v>
          </cell>
          <cell r="CB12">
            <v>2.1800000000001205</v>
          </cell>
          <cell r="CC12">
            <v>2.2267586221582389</v>
          </cell>
          <cell r="CD12">
            <v>2373.8986567380389</v>
          </cell>
          <cell r="CE12">
            <v>2.9965888982830813E-2</v>
          </cell>
          <cell r="CF12">
            <v>247.21858410835421</v>
          </cell>
          <cell r="CG12">
            <v>2621.1172408463931</v>
          </cell>
          <cell r="CH12">
            <v>1.5</v>
          </cell>
          <cell r="CI12">
            <v>2957</v>
          </cell>
          <cell r="CJ12">
            <v>1.3296164562967836</v>
          </cell>
          <cell r="CK12">
            <v>1.5</v>
          </cell>
          <cell r="CL12">
            <v>2</v>
          </cell>
          <cell r="CM12">
            <v>2</v>
          </cell>
        </row>
        <row r="13">
          <cell r="A13">
            <v>2</v>
          </cell>
          <cell r="B13" t="str">
            <v>C02</v>
          </cell>
          <cell r="C13" t="str">
            <v>C03</v>
          </cell>
          <cell r="D13">
            <v>7.0000000000000007E-2</v>
          </cell>
          <cell r="E13">
            <v>1.06</v>
          </cell>
          <cell r="F13">
            <v>1.32</v>
          </cell>
          <cell r="G13">
            <v>5</v>
          </cell>
          <cell r="J13" t="str">
            <v/>
          </cell>
          <cell r="K13">
            <v>0.13864702779471333</v>
          </cell>
          <cell r="L13">
            <v>3.2342730473864174</v>
          </cell>
          <cell r="M13">
            <v>3.2342730473864174</v>
          </cell>
          <cell r="N13">
            <v>466.79151255448659</v>
          </cell>
          <cell r="O13">
            <v>0.63917076167076192</v>
          </cell>
          <cell r="P13">
            <v>393.8345223395857</v>
          </cell>
          <cell r="Q13">
            <v>7.0000000000000007E-2</v>
          </cell>
          <cell r="R13">
            <v>1.06</v>
          </cell>
          <cell r="S13">
            <v>1.3</v>
          </cell>
          <cell r="T13">
            <v>98</v>
          </cell>
          <cell r="U13">
            <v>510</v>
          </cell>
          <cell r="V13">
            <v>0.68799999999999994</v>
          </cell>
          <cell r="X13">
            <v>0</v>
          </cell>
          <cell r="Y13" t="str">
            <v/>
          </cell>
          <cell r="AA13">
            <v>0</v>
          </cell>
          <cell r="AB13" t="str">
            <v/>
          </cell>
          <cell r="AC13">
            <v>0.58479999999999999</v>
          </cell>
          <cell r="AD13">
            <v>0.76024000000000003</v>
          </cell>
          <cell r="AE13">
            <v>2.8699792237869337</v>
          </cell>
          <cell r="AF13">
            <v>2.8699792237869337</v>
          </cell>
          <cell r="AG13">
            <v>2.9999792237869336</v>
          </cell>
          <cell r="AH13">
            <v>396.83450156337261</v>
          </cell>
          <cell r="AI13">
            <v>28.49</v>
          </cell>
          <cell r="AJ13">
            <v>16</v>
          </cell>
          <cell r="AK13">
            <v>18</v>
          </cell>
          <cell r="AL13">
            <v>0.45</v>
          </cell>
          <cell r="AM13">
            <v>1.4E-2</v>
          </cell>
          <cell r="AN13">
            <v>0.21567631959915157</v>
          </cell>
          <cell r="AO13">
            <v>0.41879882812499997</v>
          </cell>
          <cell r="AP13">
            <v>0.4792807102203368</v>
          </cell>
          <cell r="AQ13">
            <v>5.2681488071739047</v>
          </cell>
          <cell r="AR13">
            <v>4.1057521210051311</v>
          </cell>
          <cell r="AS13">
            <v>11.371762549399705</v>
          </cell>
          <cell r="AT13">
            <v>1.4145459660819486</v>
          </cell>
          <cell r="AU13">
            <v>1.6302222856811002</v>
          </cell>
          <cell r="AV13">
            <v>6.6696938494448759</v>
          </cell>
          <cell r="AW13">
            <v>1060.7689732048957</v>
          </cell>
          <cell r="AX13">
            <v>0.3741007812138572</v>
          </cell>
          <cell r="AY13">
            <v>144.99166753125877</v>
          </cell>
          <cell r="AZ13" t="str">
            <v>50°48'32''</v>
          </cell>
          <cell r="BA13">
            <v>2.8074230182531519</v>
          </cell>
          <cell r="BB13">
            <v>1.335</v>
          </cell>
          <cell r="BC13">
            <v>0.13</v>
          </cell>
          <cell r="BD13">
            <v>0.23200000000000001</v>
          </cell>
          <cell r="BE13">
            <v>1.6969999999999998</v>
          </cell>
          <cell r="BF13">
            <v>1.6969999999999998</v>
          </cell>
          <cell r="BG13">
            <v>0.9318989494611698</v>
          </cell>
          <cell r="BH13">
            <v>2.6666666666666665</v>
          </cell>
          <cell r="BI13">
            <v>1.2</v>
          </cell>
          <cell r="BJ13" t="str">
            <v/>
          </cell>
          <cell r="BK13" t="str">
            <v/>
          </cell>
          <cell r="BL13" t="str">
            <v/>
          </cell>
          <cell r="BM13">
            <v>1.2737045314798463</v>
          </cell>
          <cell r="BN13">
            <v>1.0900000000000001</v>
          </cell>
          <cell r="BO13">
            <v>729.02299999999991</v>
          </cell>
          <cell r="BP13">
            <v>724.46299999999997</v>
          </cell>
          <cell r="BQ13">
            <v>729.47299999999996</v>
          </cell>
          <cell r="BR13">
            <v>724.91300000000001</v>
          </cell>
          <cell r="BS13">
            <v>732.75300000000016</v>
          </cell>
          <cell r="BT13">
            <v>726.10300000000007</v>
          </cell>
          <cell r="BU13" t="str">
            <v/>
          </cell>
          <cell r="BV13">
            <v>3.2800000000002001</v>
          </cell>
          <cell r="BW13">
            <v>1.1900000000000546</v>
          </cell>
          <cell r="BX13">
            <v>3.7300000000002003</v>
          </cell>
          <cell r="BY13">
            <v>450</v>
          </cell>
          <cell r="BZ13">
            <v>0.96250000000000002</v>
          </cell>
          <cell r="CA13">
            <v>0.5625</v>
          </cell>
          <cell r="CB13">
            <v>2.2350000000001273</v>
          </cell>
          <cell r="CC13">
            <v>1.8182677779848908</v>
          </cell>
          <cell r="CD13">
            <v>3537.3547307675126</v>
          </cell>
          <cell r="CE13">
            <v>5.0975674788497072E-2</v>
          </cell>
          <cell r="CF13">
            <v>420.54931700510082</v>
          </cell>
          <cell r="CG13">
            <v>3957.9040477726135</v>
          </cell>
          <cell r="CH13">
            <v>1.5</v>
          </cell>
          <cell r="CI13">
            <v>4487</v>
          </cell>
          <cell r="CJ13">
            <v>1.3231237066322532</v>
          </cell>
          <cell r="CK13">
            <v>1.5</v>
          </cell>
          <cell r="CL13">
            <v>2</v>
          </cell>
          <cell r="CM13">
            <v>2</v>
          </cell>
        </row>
        <row r="14">
          <cell r="A14">
            <v>3</v>
          </cell>
          <cell r="B14" t="str">
            <v>C03</v>
          </cell>
          <cell r="C14" t="str">
            <v>C04</v>
          </cell>
          <cell r="D14">
            <v>0.08</v>
          </cell>
          <cell r="F14">
            <v>1.4000000000000001</v>
          </cell>
          <cell r="G14">
            <v>5</v>
          </cell>
          <cell r="J14" t="str">
            <v/>
          </cell>
          <cell r="K14">
            <v>7.1464170340705999E-2</v>
          </cell>
          <cell r="L14">
            <v>3.3057372177271236</v>
          </cell>
          <cell r="M14">
            <v>3.3057372177271236</v>
          </cell>
          <cell r="N14">
            <v>465.2527340804084</v>
          </cell>
          <cell r="O14">
            <v>0.64032555282555292</v>
          </cell>
          <cell r="P14">
            <v>417.07849981509253</v>
          </cell>
          <cell r="Q14">
            <v>0.08</v>
          </cell>
          <cell r="S14">
            <v>1.3800000000000001</v>
          </cell>
          <cell r="T14">
            <v>98</v>
          </cell>
          <cell r="U14">
            <v>541</v>
          </cell>
          <cell r="V14">
            <v>0.68799999999999994</v>
          </cell>
          <cell r="X14">
            <v>0</v>
          </cell>
          <cell r="Y14" t="str">
            <v/>
          </cell>
          <cell r="AA14">
            <v>0</v>
          </cell>
          <cell r="AB14" t="str">
            <v/>
          </cell>
          <cell r="AC14">
            <v>0.58479999999999999</v>
          </cell>
          <cell r="AD14">
            <v>0.80702400000000007</v>
          </cell>
          <cell r="AE14">
            <v>3.0332862581549471</v>
          </cell>
          <cell r="AF14">
            <v>3.0332862581549471</v>
          </cell>
          <cell r="AG14">
            <v>3.171286258154947</v>
          </cell>
          <cell r="AH14">
            <v>420.24978607324749</v>
          </cell>
          <cell r="AI14">
            <v>20.350000000000001</v>
          </cell>
          <cell r="AJ14">
            <v>24.18</v>
          </cell>
          <cell r="AK14">
            <v>18</v>
          </cell>
          <cell r="AL14">
            <v>0.45</v>
          </cell>
          <cell r="AM14">
            <v>1.4E-2</v>
          </cell>
          <cell r="AN14">
            <v>0.19886208772659303</v>
          </cell>
          <cell r="AO14">
            <v>0.42440185546875003</v>
          </cell>
          <cell r="AP14">
            <v>0.44191575050354004</v>
          </cell>
          <cell r="AQ14">
            <v>6.1996519811284889</v>
          </cell>
          <cell r="AR14">
            <v>5.0783077620942541</v>
          </cell>
          <cell r="AS14">
            <v>16.041290417037256</v>
          </cell>
          <cell r="AT14">
            <v>1.9590053357344748</v>
          </cell>
          <cell r="AU14">
            <v>2.157867423461068</v>
          </cell>
          <cell r="AV14">
            <v>8.1992486392653134</v>
          </cell>
          <cell r="AW14">
            <v>1304.0341515598959</v>
          </cell>
          <cell r="AX14">
            <v>0.3222690031319666</v>
          </cell>
          <cell r="AY14">
            <v>146.22168306402935</v>
          </cell>
          <cell r="AZ14" t="str">
            <v>01°13'48''</v>
          </cell>
          <cell r="BA14">
            <v>124.21215286107042</v>
          </cell>
          <cell r="BB14">
            <v>0.52800000000000002</v>
          </cell>
          <cell r="BC14">
            <v>5.3999999999999999E-2</v>
          </cell>
          <cell r="BD14">
            <v>8.4000000000000005E-2</v>
          </cell>
          <cell r="BE14">
            <v>0.66600000000000004</v>
          </cell>
          <cell r="BF14">
            <v>0.66600000000000004</v>
          </cell>
          <cell r="BG14" t="str">
            <v/>
          </cell>
          <cell r="BH14" t="str">
            <v/>
          </cell>
          <cell r="BI14" t="str">
            <v/>
          </cell>
          <cell r="BJ14" t="str">
            <v/>
          </cell>
          <cell r="BK14" t="str">
            <v/>
          </cell>
          <cell r="BL14" t="str">
            <v/>
          </cell>
          <cell r="BM14" t="str">
            <v/>
          </cell>
          <cell r="BN14">
            <v>0.67</v>
          </cell>
          <cell r="BO14">
            <v>723.83299999999997</v>
          </cell>
          <cell r="BP14">
            <v>718.91300000000001</v>
          </cell>
          <cell r="BQ14">
            <v>724.28300000000002</v>
          </cell>
          <cell r="BR14">
            <v>719.36300000000006</v>
          </cell>
          <cell r="BS14">
            <v>726.10300000000007</v>
          </cell>
          <cell r="BT14">
            <v>720.88300000000004</v>
          </cell>
          <cell r="BU14" t="str">
            <v/>
          </cell>
          <cell r="BV14">
            <v>1.82000000000005</v>
          </cell>
          <cell r="BW14">
            <v>1.5199999999999818</v>
          </cell>
          <cell r="BX14">
            <v>2.2700000000000502</v>
          </cell>
          <cell r="BY14">
            <v>450</v>
          </cell>
          <cell r="BZ14">
            <v>0.96250000000000002</v>
          </cell>
          <cell r="CA14">
            <v>0.5625</v>
          </cell>
          <cell r="CB14">
            <v>1.6700000000000159</v>
          </cell>
          <cell r="CC14">
            <v>1.4423178197654005</v>
          </cell>
          <cell r="CD14">
            <v>2805.9617097057853</v>
          </cell>
          <cell r="CE14">
            <v>8.7719275937971131E-2</v>
          </cell>
          <cell r="CF14">
            <v>723.68402648826179</v>
          </cell>
          <cell r="CG14">
            <v>3529.645736194047</v>
          </cell>
          <cell r="CH14">
            <v>1.5</v>
          </cell>
          <cell r="CI14">
            <v>4487</v>
          </cell>
          <cell r="CJ14">
            <v>1.1799573443929285</v>
          </cell>
          <cell r="CK14">
            <v>1.5</v>
          </cell>
          <cell r="CL14">
            <v>2</v>
          </cell>
          <cell r="CM14">
            <v>2</v>
          </cell>
        </row>
        <row r="15">
          <cell r="A15">
            <v>4</v>
          </cell>
          <cell r="B15" t="str">
            <v>C04</v>
          </cell>
          <cell r="C15" t="str">
            <v>C05</v>
          </cell>
          <cell r="D15">
            <v>0.08</v>
          </cell>
          <cell r="F15">
            <v>1.4800000000000002</v>
          </cell>
          <cell r="G15">
            <v>5</v>
          </cell>
          <cell r="J15" t="str">
            <v/>
          </cell>
          <cell r="K15">
            <v>0.18402821531285735</v>
          </cell>
          <cell r="L15">
            <v>3.489765433039981</v>
          </cell>
          <cell r="M15">
            <v>3.489765433039981</v>
          </cell>
          <cell r="N15">
            <v>461.33323264765886</v>
          </cell>
          <cell r="O15">
            <v>0.63945471195471215</v>
          </cell>
          <cell r="P15">
            <v>436.60252990881048</v>
          </cell>
          <cell r="Q15">
            <v>0.08</v>
          </cell>
          <cell r="S15">
            <v>1.4600000000000002</v>
          </cell>
          <cell r="T15">
            <v>98</v>
          </cell>
          <cell r="U15">
            <v>572</v>
          </cell>
          <cell r="V15">
            <v>0.68799999999999994</v>
          </cell>
          <cell r="X15">
            <v>0</v>
          </cell>
          <cell r="Y15" t="str">
            <v/>
          </cell>
          <cell r="AA15">
            <v>0</v>
          </cell>
          <cell r="AB15" t="str">
            <v/>
          </cell>
          <cell r="AC15">
            <v>0.58479999999999999</v>
          </cell>
          <cell r="AD15">
            <v>0.85380800000000012</v>
          </cell>
          <cell r="AE15">
            <v>3.1959004264721123</v>
          </cell>
          <cell r="AF15">
            <v>3.1959004264721123</v>
          </cell>
          <cell r="AG15">
            <v>3.3419004264721122</v>
          </cell>
          <cell r="AH15">
            <v>439.94443033528262</v>
          </cell>
          <cell r="AI15">
            <v>30.03</v>
          </cell>
          <cell r="AJ15">
            <v>23.2</v>
          </cell>
          <cell r="AK15">
            <v>18</v>
          </cell>
          <cell r="AL15">
            <v>0.45</v>
          </cell>
          <cell r="AM15">
            <v>1.4E-2</v>
          </cell>
          <cell r="AN15">
            <v>0.20615474581718446</v>
          </cell>
          <cell r="AO15">
            <v>0.42824707031249998</v>
          </cell>
          <cell r="AP15">
            <v>0.458121657371521</v>
          </cell>
          <cell r="AQ15">
            <v>6.191942411299471</v>
          </cell>
          <cell r="AR15">
            <v>4.9621972087159012</v>
          </cell>
          <cell r="AS15">
            <v>15.869199652632618</v>
          </cell>
          <cell r="AT15">
            <v>1.9541361276681499</v>
          </cell>
          <cell r="AU15">
            <v>2.1602908734853346</v>
          </cell>
          <cell r="AV15">
            <v>8.0313749299679724</v>
          </cell>
          <cell r="AW15">
            <v>1277.334991709514</v>
          </cell>
          <cell r="AX15">
            <v>0.34442368931464523</v>
          </cell>
          <cell r="AY15">
            <v>149.18645052714808</v>
          </cell>
          <cell r="AZ15" t="str">
            <v>02°57'53''</v>
          </cell>
          <cell r="BA15">
            <v>51.523316498109317</v>
          </cell>
          <cell r="BB15">
            <v>2E-3</v>
          </cell>
          <cell r="BC15">
            <v>1E-3</v>
          </cell>
          <cell r="BD15">
            <v>9.8000000000000004E-2</v>
          </cell>
          <cell r="BE15">
            <v>0.10100000000000001</v>
          </cell>
          <cell r="BF15">
            <v>0.10100000000000001</v>
          </cell>
          <cell r="BG15" t="str">
            <v/>
          </cell>
          <cell r="BH15" t="str">
            <v/>
          </cell>
          <cell r="BI15" t="str">
            <v/>
          </cell>
          <cell r="BJ15" t="str">
            <v/>
          </cell>
          <cell r="BK15" t="str">
            <v/>
          </cell>
          <cell r="BL15" t="str">
            <v/>
          </cell>
          <cell r="BM15" t="str">
            <v/>
          </cell>
          <cell r="BN15">
            <v>0.1</v>
          </cell>
          <cell r="BO15">
            <v>718.803</v>
          </cell>
          <cell r="BP15">
            <v>711.83299999999997</v>
          </cell>
          <cell r="BQ15">
            <v>719.25300000000004</v>
          </cell>
          <cell r="BR15">
            <v>712.28300000000002</v>
          </cell>
          <cell r="BS15">
            <v>720.88300000000004</v>
          </cell>
          <cell r="BT15">
            <v>713.70299999999997</v>
          </cell>
          <cell r="BU15" t="str">
            <v/>
          </cell>
          <cell r="BV15">
            <v>1.6299999999999955</v>
          </cell>
          <cell r="BW15">
            <v>1.4199999999999591</v>
          </cell>
          <cell r="BX15">
            <v>2.0799999999999956</v>
          </cell>
          <cell r="BY15">
            <v>450</v>
          </cell>
          <cell r="BZ15">
            <v>0.96250000000000002</v>
          </cell>
          <cell r="CA15">
            <v>0.5625</v>
          </cell>
          <cell r="CB15">
            <v>1.5249999999999773</v>
          </cell>
          <cell r="CC15">
            <v>1.3377476981738206</v>
          </cell>
          <cell r="CD15">
            <v>2602.5254398738161</v>
          </cell>
          <cell r="CE15">
            <v>0.10336889729831789</v>
          </cell>
          <cell r="CF15">
            <v>852.79340271112255</v>
          </cell>
          <cell r="CG15">
            <v>3455.3188425849385</v>
          </cell>
          <cell r="CH15">
            <v>1.5</v>
          </cell>
          <cell r="CI15">
            <v>4487</v>
          </cell>
          <cell r="CJ15">
            <v>1.1551099317756648</v>
          </cell>
          <cell r="CK15">
            <v>1.5</v>
          </cell>
          <cell r="CL15">
            <v>2</v>
          </cell>
          <cell r="CM15">
            <v>2</v>
          </cell>
        </row>
        <row r="16">
          <cell r="A16">
            <v>5</v>
          </cell>
          <cell r="B16" t="str">
            <v>C05</v>
          </cell>
          <cell r="C16" t="str">
            <v>A06</v>
          </cell>
          <cell r="D16">
            <v>0.12</v>
          </cell>
          <cell r="F16">
            <v>1.6</v>
          </cell>
          <cell r="G16">
            <v>5</v>
          </cell>
          <cell r="J16" t="str">
            <v/>
          </cell>
          <cell r="K16">
            <v>0.23391889898068488</v>
          </cell>
          <cell r="L16">
            <v>3.7236843320206661</v>
          </cell>
          <cell r="M16">
            <v>3.7236843320206661</v>
          </cell>
          <cell r="N16">
            <v>456.43880792748882</v>
          </cell>
          <cell r="O16">
            <v>0.63097006220839813</v>
          </cell>
          <cell r="P16">
            <v>460.79875685173562</v>
          </cell>
          <cell r="Q16">
            <v>0.12</v>
          </cell>
          <cell r="S16">
            <v>1.58</v>
          </cell>
          <cell r="T16">
            <v>98</v>
          </cell>
          <cell r="U16">
            <v>619</v>
          </cell>
          <cell r="V16">
            <v>0.68799999999999994</v>
          </cell>
          <cell r="X16">
            <v>0</v>
          </cell>
          <cell r="Y16" t="str">
            <v/>
          </cell>
          <cell r="AA16">
            <v>0</v>
          </cell>
          <cell r="AB16" t="str">
            <v/>
          </cell>
          <cell r="AC16">
            <v>0.58479999999999999</v>
          </cell>
          <cell r="AD16">
            <v>0.92398400000000014</v>
          </cell>
          <cell r="AE16">
            <v>3.4386103870359377</v>
          </cell>
          <cell r="AF16">
            <v>3.4386103870359377</v>
          </cell>
          <cell r="AG16">
            <v>3.5966103870359376</v>
          </cell>
          <cell r="AH16">
            <v>464.39536723877154</v>
          </cell>
          <cell r="AI16">
            <v>51.44</v>
          </cell>
          <cell r="AJ16">
            <v>5.05</v>
          </cell>
          <cell r="AK16">
            <v>18</v>
          </cell>
          <cell r="AL16">
            <v>0.45</v>
          </cell>
          <cell r="AM16">
            <v>1.4E-2</v>
          </cell>
          <cell r="AN16">
            <v>0.33402128219604488</v>
          </cell>
          <cell r="AO16">
            <v>0.43209228515624998</v>
          </cell>
          <cell r="AP16">
            <v>0.74226951599121083</v>
          </cell>
          <cell r="AQ16">
            <v>3.6685745690779918</v>
          </cell>
          <cell r="AR16">
            <v>2.0636965913588634</v>
          </cell>
          <cell r="AS16">
            <v>5.1362319386365947</v>
          </cell>
          <cell r="AT16">
            <v>0.68595511564147671</v>
          </cell>
          <cell r="AU16">
            <v>1.0199763978375216</v>
          </cell>
          <cell r="AV16">
            <v>3.7470681958439203</v>
          </cell>
          <cell r="AW16">
            <v>595.94544702601308</v>
          </cell>
          <cell r="AX16">
            <v>0.77925818471518693</v>
          </cell>
          <cell r="AY16">
            <v>173.38809492308243</v>
          </cell>
          <cell r="AZ16" t="str">
            <v>24°12'06''</v>
          </cell>
          <cell r="BA16">
            <v>6.2190089136179072</v>
          </cell>
          <cell r="BB16">
            <v>1E-3</v>
          </cell>
          <cell r="BC16">
            <v>0.254</v>
          </cell>
          <cell r="BD16">
            <v>0.496</v>
          </cell>
          <cell r="BE16">
            <v>0.751</v>
          </cell>
          <cell r="BF16">
            <v>0.75</v>
          </cell>
          <cell r="BG16" t="str">
            <v/>
          </cell>
          <cell r="BH16" t="str">
            <v/>
          </cell>
          <cell r="BI16" t="str">
            <v/>
          </cell>
          <cell r="BJ16" t="str">
            <v/>
          </cell>
          <cell r="BK16" t="str">
            <v/>
          </cell>
          <cell r="BL16" t="str">
            <v/>
          </cell>
          <cell r="BM16" t="str">
            <v/>
          </cell>
          <cell r="BN16">
            <v>0.75</v>
          </cell>
          <cell r="BO16">
            <v>711.08299999999997</v>
          </cell>
          <cell r="BP16">
            <v>708.48299999999995</v>
          </cell>
          <cell r="BQ16">
            <v>711.53300000000002</v>
          </cell>
          <cell r="BR16">
            <v>708.93299999999999</v>
          </cell>
          <cell r="BS16">
            <v>713.70299999999997</v>
          </cell>
          <cell r="BT16">
            <v>710.13300000000004</v>
          </cell>
          <cell r="BU16" t="str">
            <v/>
          </cell>
          <cell r="BV16">
            <v>2.1699999999999591</v>
          </cell>
          <cell r="BW16">
            <v>1.2000000000000455</v>
          </cell>
          <cell r="BX16">
            <v>2.6199999999999593</v>
          </cell>
          <cell r="BY16">
            <v>450</v>
          </cell>
          <cell r="BZ16">
            <v>0.96250000000000002</v>
          </cell>
          <cell r="CA16">
            <v>0.5625</v>
          </cell>
          <cell r="CB16">
            <v>1.6850000000000023</v>
          </cell>
          <cell r="CC16">
            <v>1.4529389276641502</v>
          </cell>
          <cell r="CD16">
            <v>2826.6245772583702</v>
          </cell>
          <cell r="CE16">
            <v>8.6300124299999559E-2</v>
          </cell>
          <cell r="CF16">
            <v>711.97602547499639</v>
          </cell>
          <cell r="CG16">
            <v>3538.6006027333665</v>
          </cell>
          <cell r="CH16">
            <v>1.5</v>
          </cell>
          <cell r="CI16">
            <v>4487</v>
          </cell>
          <cell r="CJ16">
            <v>1.1829509480945064</v>
          </cell>
          <cell r="CK16">
            <v>1.5</v>
          </cell>
          <cell r="CL16">
            <v>2</v>
          </cell>
          <cell r="CM16">
            <v>2</v>
          </cell>
        </row>
        <row r="17">
          <cell r="A17">
            <v>6</v>
          </cell>
          <cell r="B17" t="str">
            <v>A06</v>
          </cell>
          <cell r="C17" t="str">
            <v>C07</v>
          </cell>
          <cell r="D17">
            <v>0.11</v>
          </cell>
          <cell r="E17">
            <v>-1.28</v>
          </cell>
          <cell r="F17">
            <v>0.43000000000000016</v>
          </cell>
          <cell r="G17">
            <v>5</v>
          </cell>
          <cell r="J17" t="str">
            <v/>
          </cell>
          <cell r="K17">
            <v>0.18105549249407701</v>
          </cell>
          <cell r="L17">
            <v>3.9047398245147429</v>
          </cell>
          <cell r="M17">
            <v>3.9047398245147429</v>
          </cell>
          <cell r="N17">
            <v>452.71620450204074</v>
          </cell>
          <cell r="O17">
            <v>0.63363969674372367</v>
          </cell>
          <cell r="P17">
            <v>123.3493521686064</v>
          </cell>
          <cell r="R17">
            <v>5.41</v>
          </cell>
          <cell r="S17">
            <v>6.99</v>
          </cell>
          <cell r="T17">
            <v>98</v>
          </cell>
          <cell r="U17">
            <v>2740</v>
          </cell>
          <cell r="V17">
            <v>0.68799999999999994</v>
          </cell>
          <cell r="X17">
            <v>0</v>
          </cell>
          <cell r="Y17" t="str">
            <v/>
          </cell>
          <cell r="AA17">
            <v>0</v>
          </cell>
          <cell r="AB17" t="str">
            <v/>
          </cell>
          <cell r="AC17">
            <v>0.58479999999999999</v>
          </cell>
          <cell r="AD17">
            <v>4.0877520000000001</v>
          </cell>
          <cell r="AE17">
            <v>13.641572862094037</v>
          </cell>
          <cell r="AF17">
            <v>13.641572862094037</v>
          </cell>
          <cell r="AG17">
            <v>14.340572862094037</v>
          </cell>
          <cell r="AH17">
            <v>137.68992503070044</v>
          </cell>
          <cell r="AI17">
            <v>40.229999999999997</v>
          </cell>
          <cell r="AJ17">
            <v>9.5299999999999994</v>
          </cell>
          <cell r="AK17">
            <v>10</v>
          </cell>
          <cell r="AL17">
            <v>0.25</v>
          </cell>
          <cell r="AM17">
            <v>1.4E-2</v>
          </cell>
          <cell r="AN17">
            <v>0.19001126289367676</v>
          </cell>
          <cell r="AO17">
            <v>0.24627685546875</v>
          </cell>
          <cell r="AP17">
            <v>0.76004505157470703</v>
          </cell>
          <cell r="AQ17">
            <v>3.4396027150155191</v>
          </cell>
          <cell r="AR17">
            <v>2.534132949407506</v>
          </cell>
          <cell r="AS17">
            <v>5.4837776471765869</v>
          </cell>
          <cell r="AT17">
            <v>0.60300034847819217</v>
          </cell>
          <cell r="AU17">
            <v>0.79301161137186893</v>
          </cell>
          <cell r="AV17">
            <v>3.478649627315622</v>
          </cell>
          <cell r="AW17">
            <v>170.75781427480672</v>
          </cell>
          <cell r="AX17">
            <v>0.80634626072872462</v>
          </cell>
          <cell r="AY17">
            <v>123.05013851849486</v>
          </cell>
          <cell r="AZ17" t="str">
            <v>50°20'17''</v>
          </cell>
          <cell r="BA17">
            <v>5.1074356833435486</v>
          </cell>
          <cell r="BB17">
            <v>1E-3</v>
          </cell>
          <cell r="BC17">
            <v>1.7000000000000001E-2</v>
          </cell>
          <cell r="BD17">
            <v>0.25800000000000001</v>
          </cell>
          <cell r="BE17">
            <v>0.27600000000000002</v>
          </cell>
          <cell r="BF17">
            <v>0.27500000000000002</v>
          </cell>
          <cell r="BG17">
            <v>1.40553875471339</v>
          </cell>
          <cell r="BH17">
            <v>4.8</v>
          </cell>
          <cell r="BI17">
            <v>1.2</v>
          </cell>
          <cell r="BJ17" t="str">
            <v/>
          </cell>
          <cell r="BK17" t="str">
            <v/>
          </cell>
          <cell r="BL17" t="str">
            <v/>
          </cell>
          <cell r="BM17">
            <v>1.3419839564437259</v>
          </cell>
          <cell r="BN17">
            <v>1.01</v>
          </cell>
          <cell r="BO17">
            <v>707.52299999999991</v>
          </cell>
          <cell r="BP17">
            <v>703.69299999999987</v>
          </cell>
          <cell r="BQ17">
            <v>707.77299999999991</v>
          </cell>
          <cell r="BR17">
            <v>703.94299999999987</v>
          </cell>
          <cell r="BS17">
            <v>710.13300000000004</v>
          </cell>
          <cell r="BT17">
            <v>705.19299999999998</v>
          </cell>
          <cell r="BU17" t="str">
            <v/>
          </cell>
          <cell r="BV17">
            <v>2.3600000000001273</v>
          </cell>
          <cell r="BW17">
            <v>1.2500000000001137</v>
          </cell>
          <cell r="BX17">
            <v>2.6100000000001273</v>
          </cell>
          <cell r="BY17">
            <v>250</v>
          </cell>
          <cell r="BZ17">
            <v>0.71250000000000002</v>
          </cell>
          <cell r="CA17">
            <v>0.3125</v>
          </cell>
          <cell r="CB17">
            <v>1.8050000000001205</v>
          </cell>
          <cell r="CC17">
            <v>1.9421167236767078</v>
          </cell>
          <cell r="CD17">
            <v>2070.4481553084079</v>
          </cell>
          <cell r="CE17">
            <v>4.2825757596623104E-2</v>
          </cell>
          <cell r="CF17">
            <v>353.31250017214063</v>
          </cell>
          <cell r="CG17">
            <v>2423.7606554805484</v>
          </cell>
          <cell r="CH17">
            <v>1.5</v>
          </cell>
          <cell r="CI17">
            <v>2957</v>
          </cell>
          <cell r="CJ17">
            <v>1.2295032070411982</v>
          </cell>
          <cell r="CK17">
            <v>1.5</v>
          </cell>
          <cell r="CL17">
            <v>2</v>
          </cell>
          <cell r="CM17">
            <v>2</v>
          </cell>
        </row>
        <row r="18">
          <cell r="A18">
            <v>7</v>
          </cell>
          <cell r="B18" t="str">
            <v>C07</v>
          </cell>
          <cell r="C18" t="str">
            <v>C61</v>
          </cell>
          <cell r="D18">
            <v>0.18</v>
          </cell>
          <cell r="F18">
            <v>0.6100000000000001</v>
          </cell>
          <cell r="G18">
            <v>5</v>
          </cell>
          <cell r="J18" t="str">
            <v/>
          </cell>
          <cell r="K18">
            <v>0.34650327688695443</v>
          </cell>
          <cell r="L18">
            <v>4.2512431014016974</v>
          </cell>
          <cell r="M18">
            <v>4.2512431014016974</v>
          </cell>
          <cell r="N18">
            <v>445.74692635114201</v>
          </cell>
          <cell r="O18">
            <v>0.63069428238039649</v>
          </cell>
          <cell r="P18">
            <v>171.48932308136361</v>
          </cell>
          <cell r="S18">
            <v>6.99</v>
          </cell>
          <cell r="T18">
            <v>98</v>
          </cell>
          <cell r="U18">
            <v>2740</v>
          </cell>
          <cell r="V18">
            <v>0.68799999999999994</v>
          </cell>
          <cell r="X18">
            <v>0</v>
          </cell>
          <cell r="Y18" t="str">
            <v/>
          </cell>
          <cell r="AA18">
            <v>0</v>
          </cell>
          <cell r="AB18" t="str">
            <v/>
          </cell>
          <cell r="AC18">
            <v>0.58479999999999999</v>
          </cell>
          <cell r="AD18">
            <v>4.0877520000000001</v>
          </cell>
          <cell r="AE18">
            <v>13.641572862094037</v>
          </cell>
          <cell r="AF18">
            <v>13.641572862094037</v>
          </cell>
          <cell r="AG18">
            <v>14.340572862094037</v>
          </cell>
          <cell r="AH18">
            <v>185.82989594345764</v>
          </cell>
          <cell r="AI18">
            <v>34.28</v>
          </cell>
          <cell r="AJ18">
            <v>5.58</v>
          </cell>
          <cell r="AK18">
            <v>12</v>
          </cell>
          <cell r="AL18">
            <v>0.30000000000000004</v>
          </cell>
          <cell r="AM18">
            <v>1.4E-2</v>
          </cell>
          <cell r="AN18">
            <v>0.24190979003906252</v>
          </cell>
          <cell r="AO18">
            <v>0.29179687500000001</v>
          </cell>
          <cell r="AP18">
            <v>0.80636596679687489</v>
          </cell>
          <cell r="AQ18">
            <v>3.0425379661971554</v>
          </cell>
          <cell r="AR18">
            <v>1.9122336454936288</v>
          </cell>
          <cell r="AS18">
            <v>4.0296157883654304</v>
          </cell>
          <cell r="AT18">
            <v>0.47181637491086253</v>
          </cell>
          <cell r="AU18">
            <v>0.71372616494992502</v>
          </cell>
          <cell r="AV18">
            <v>3.0058605937136016</v>
          </cell>
          <cell r="AW18">
            <v>212.47176507582842</v>
          </cell>
          <cell r="AX18">
            <v>0.87460983758071276</v>
          </cell>
          <cell r="AY18">
            <v>121.46197312984964</v>
          </cell>
          <cell r="AZ18" t="str">
            <v>01°35'17''</v>
          </cell>
          <cell r="BA18">
            <v>4.1073263684940535</v>
          </cell>
          <cell r="BB18">
            <v>1E-3</v>
          </cell>
          <cell r="BC18">
            <v>2.5999999999999999E-2</v>
          </cell>
          <cell r="BD18">
            <v>0.214</v>
          </cell>
          <cell r="BE18">
            <v>0.24099999999999999</v>
          </cell>
          <cell r="BF18">
            <v>0.24</v>
          </cell>
          <cell r="BG18">
            <v>1.2025499648738953</v>
          </cell>
          <cell r="BH18">
            <v>3.9999999999999991</v>
          </cell>
          <cell r="BI18">
            <v>1.2</v>
          </cell>
          <cell r="BJ18" t="str">
            <v/>
          </cell>
          <cell r="BK18" t="str">
            <v/>
          </cell>
          <cell r="BL18" t="str">
            <v/>
          </cell>
          <cell r="BM18">
            <v>1.2463565250293192</v>
          </cell>
          <cell r="BN18">
            <v>1.06</v>
          </cell>
          <cell r="BO18">
            <v>703.36299999999994</v>
          </cell>
          <cell r="BP18">
            <v>701.45299999999997</v>
          </cell>
          <cell r="BQ18">
            <v>703.6629999999999</v>
          </cell>
          <cell r="BR18">
            <v>701.75299999999993</v>
          </cell>
          <cell r="BS18">
            <v>705.19299999999998</v>
          </cell>
          <cell r="BT18">
            <v>703.00300000000016</v>
          </cell>
          <cell r="BU18" t="str">
            <v/>
          </cell>
          <cell r="BV18">
            <v>1.5300000000000864</v>
          </cell>
          <cell r="BW18">
            <v>1.2500000000002274</v>
          </cell>
          <cell r="BX18">
            <v>1.8300000000000864</v>
          </cell>
          <cell r="BY18">
            <v>300</v>
          </cell>
          <cell r="BZ18">
            <v>0.77500000000000002</v>
          </cell>
          <cell r="CA18">
            <v>0.375</v>
          </cell>
          <cell r="CB18">
            <v>1.3900000000001569</v>
          </cell>
          <cell r="CC18">
            <v>1.4819881387386633</v>
          </cell>
          <cell r="CD18">
            <v>1869.2501642428103</v>
          </cell>
          <cell r="CE18">
            <v>8.2668075285198483E-2</v>
          </cell>
          <cell r="CF18">
            <v>682.01162110288749</v>
          </cell>
          <cell r="CG18">
            <v>2551.2617853456977</v>
          </cell>
          <cell r="CH18">
            <v>1.5</v>
          </cell>
          <cell r="CI18">
            <v>3365</v>
          </cell>
          <cell r="CJ18">
            <v>1.1372637973309203</v>
          </cell>
          <cell r="CK18">
            <v>1.5</v>
          </cell>
          <cell r="CL18">
            <v>2</v>
          </cell>
          <cell r="CM18">
            <v>2</v>
          </cell>
        </row>
        <row r="19">
          <cell r="A19">
            <v>8</v>
          </cell>
          <cell r="B19" t="str">
            <v>C61</v>
          </cell>
          <cell r="C19" t="str">
            <v>C08</v>
          </cell>
          <cell r="D19">
            <v>0.04</v>
          </cell>
          <cell r="F19">
            <v>0.65000000000000013</v>
          </cell>
          <cell r="G19">
            <v>5</v>
          </cell>
          <cell r="J19" t="str">
            <v/>
          </cell>
          <cell r="K19">
            <v>0.24142491561781468</v>
          </cell>
          <cell r="L19">
            <v>4.4926680170195121</v>
          </cell>
          <cell r="M19">
            <v>4.4926680170195121</v>
          </cell>
          <cell r="N19">
            <v>441.00779427951176</v>
          </cell>
          <cell r="O19">
            <v>0.62818710359408092</v>
          </cell>
          <cell r="P19">
            <v>180.07301581805956</v>
          </cell>
          <cell r="Q19">
            <v>0.33</v>
          </cell>
          <cell r="S19">
            <v>7.32</v>
          </cell>
          <cell r="T19">
            <v>98</v>
          </cell>
          <cell r="U19">
            <v>2869</v>
          </cell>
          <cell r="V19">
            <v>0.68799999999999994</v>
          </cell>
          <cell r="X19">
            <v>0</v>
          </cell>
          <cell r="Y19" t="str">
            <v/>
          </cell>
          <cell r="AA19">
            <v>0</v>
          </cell>
          <cell r="AB19" t="str">
            <v/>
          </cell>
          <cell r="AC19">
            <v>0.58479999999999999</v>
          </cell>
          <cell r="AD19">
            <v>4.2807360000000001</v>
          </cell>
          <cell r="AE19">
            <v>14.237373129122957</v>
          </cell>
          <cell r="AF19">
            <v>14.237373129122957</v>
          </cell>
          <cell r="AG19">
            <v>14.969373129122957</v>
          </cell>
          <cell r="AH19">
            <v>195.04238894718253</v>
          </cell>
          <cell r="AI19">
            <v>18.920000000000002</v>
          </cell>
          <cell r="AJ19">
            <v>1.53</v>
          </cell>
          <cell r="AK19">
            <v>16</v>
          </cell>
          <cell r="AL19">
            <v>0.4</v>
          </cell>
          <cell r="AM19">
            <v>1.4E-2</v>
          </cell>
          <cell r="AN19">
            <v>0.30604972839355471</v>
          </cell>
          <cell r="AO19">
            <v>0.3195312500000001</v>
          </cell>
          <cell r="AP19">
            <v>0.76512432098388672</v>
          </cell>
          <cell r="AQ19">
            <v>1.8904898693461605</v>
          </cell>
          <cell r="AR19">
            <v>1.0933902959748305</v>
          </cell>
          <cell r="AS19">
            <v>1.4158329987051654</v>
          </cell>
          <cell r="AT19">
            <v>0.18215861091235794</v>
          </cell>
          <cell r="AU19">
            <v>0.48820833930591268</v>
          </cell>
          <cell r="AV19">
            <v>1.9067332587890613</v>
          </cell>
          <cell r="AW19">
            <v>239.60716792668165</v>
          </cell>
          <cell r="AX19">
            <v>0.81400899077804012</v>
          </cell>
          <cell r="AY19">
            <v>121.46171530625648</v>
          </cell>
          <cell r="AZ19" t="str">
            <v>00°00'00''</v>
          </cell>
          <cell r="BA19">
            <v>1000</v>
          </cell>
          <cell r="BB19">
            <v>1E-3</v>
          </cell>
          <cell r="BC19">
            <v>5.8000000000000003E-2</v>
          </cell>
          <cell r="BD19">
            <v>1.6E-2</v>
          </cell>
          <cell r="BE19">
            <v>7.5000000000000011E-2</v>
          </cell>
          <cell r="BF19">
            <v>7.400000000000001E-2</v>
          </cell>
          <cell r="BG19" t="str">
            <v/>
          </cell>
          <cell r="BH19" t="str">
            <v/>
          </cell>
          <cell r="BI19" t="str">
            <v/>
          </cell>
          <cell r="BJ19" t="str">
            <v/>
          </cell>
          <cell r="BK19" t="str">
            <v/>
          </cell>
          <cell r="BL19" t="str">
            <v/>
          </cell>
          <cell r="BM19" t="str">
            <v/>
          </cell>
          <cell r="BN19">
            <v>0.1</v>
          </cell>
          <cell r="BO19">
            <v>697.15299999999991</v>
          </cell>
          <cell r="BP19">
            <v>696.86299999999994</v>
          </cell>
          <cell r="BQ19">
            <v>697.55299999999988</v>
          </cell>
          <cell r="BR19">
            <v>697.26299999999992</v>
          </cell>
          <cell r="BS19">
            <v>703.00300000000016</v>
          </cell>
          <cell r="BT19">
            <v>702.74299999999994</v>
          </cell>
          <cell r="BU19">
            <v>4.3000000000000682</v>
          </cell>
          <cell r="BV19">
            <v>5.4500000000002728</v>
          </cell>
          <cell r="BW19">
            <v>5.4800000000000182</v>
          </cell>
          <cell r="BX19">
            <v>5.8500000000002732</v>
          </cell>
          <cell r="BY19">
            <v>400</v>
          </cell>
          <cell r="BZ19">
            <v>0.9</v>
          </cell>
          <cell r="CA19">
            <v>0.5</v>
          </cell>
          <cell r="CB19">
            <v>5.4650000000001455</v>
          </cell>
          <cell r="CC19">
            <v>3.3503438135874428</v>
          </cell>
          <cell r="CD19">
            <v>5698.9348269122411</v>
          </cell>
          <cell r="CE19">
            <v>7.9243436539873091E-3</v>
          </cell>
          <cell r="CF19">
            <v>65.3758351453953</v>
          </cell>
          <cell r="CG19">
            <v>5764.3106620576364</v>
          </cell>
          <cell r="CH19">
            <v>1.5</v>
          </cell>
          <cell r="CI19">
            <v>4079</v>
          </cell>
          <cell r="CJ19">
            <v>2.1197514079643183</v>
          </cell>
          <cell r="CK19">
            <v>2.2000000000000002</v>
          </cell>
          <cell r="CL19">
            <v>2</v>
          </cell>
          <cell r="CM19">
            <v>2</v>
          </cell>
        </row>
        <row r="20">
          <cell r="A20">
            <v>9</v>
          </cell>
          <cell r="B20" t="str">
            <v>C08</v>
          </cell>
          <cell r="C20" t="str">
            <v>C09</v>
          </cell>
          <cell r="D20">
            <v>0.62</v>
          </cell>
          <cell r="F20">
            <v>1.27</v>
          </cell>
          <cell r="G20">
            <v>5</v>
          </cell>
          <cell r="J20" t="str">
            <v/>
          </cell>
          <cell r="K20">
            <v>6.5016643146473818E-2</v>
          </cell>
          <cell r="L20">
            <v>4.5576846601659859</v>
          </cell>
          <cell r="M20">
            <v>4.5576846601659859</v>
          </cell>
          <cell r="N20">
            <v>439.74748222771825</v>
          </cell>
          <cell r="O20">
            <v>0.63108321114369492</v>
          </cell>
          <cell r="P20">
            <v>352.44691153431165</v>
          </cell>
          <cell r="Q20">
            <v>0.62</v>
          </cell>
          <cell r="S20">
            <v>7.94</v>
          </cell>
          <cell r="T20">
            <v>98</v>
          </cell>
          <cell r="U20">
            <v>3112</v>
          </cell>
          <cell r="V20">
            <v>0.68799999999999994</v>
          </cell>
          <cell r="X20">
            <v>0</v>
          </cell>
          <cell r="Y20" t="str">
            <v/>
          </cell>
          <cell r="AA20">
            <v>0</v>
          </cell>
          <cell r="AB20" t="str">
            <v/>
          </cell>
          <cell r="AC20">
            <v>0.58479999999999999</v>
          </cell>
          <cell r="AD20">
            <v>4.6433119999999999</v>
          </cell>
          <cell r="AE20">
            <v>15.35151028272357</v>
          </cell>
          <cell r="AF20">
            <v>15.35151028272357</v>
          </cell>
          <cell r="AG20">
            <v>16.145510282723571</v>
          </cell>
          <cell r="AH20">
            <v>368.59242181703524</v>
          </cell>
          <cell r="AI20">
            <v>54.56</v>
          </cell>
          <cell r="AJ20">
            <v>2.38</v>
          </cell>
          <cell r="AK20">
            <v>18</v>
          </cell>
          <cell r="AL20">
            <v>0.45</v>
          </cell>
          <cell r="AM20">
            <v>1.4E-2</v>
          </cell>
          <cell r="AN20">
            <v>0.37129755020141608</v>
          </cell>
          <cell r="AO20">
            <v>0.41044921875000007</v>
          </cell>
          <cell r="AP20">
            <v>0.82510566711425792</v>
          </cell>
          <cell r="AQ20">
            <v>2.625941165867649</v>
          </cell>
          <cell r="AR20">
            <v>1.3073368269613086</v>
          </cell>
          <cell r="AS20">
            <v>2.6224234769082191</v>
          </cell>
          <cell r="AT20">
            <v>0.35145601460745907</v>
          </cell>
          <cell r="AU20">
            <v>0.7227535648088752</v>
          </cell>
          <cell r="AV20">
            <v>2.5723756309570667</v>
          </cell>
          <cell r="AW20">
            <v>409.11866696471162</v>
          </cell>
          <cell r="AX20">
            <v>0.90094256649704041</v>
          </cell>
          <cell r="AY20">
            <v>117.92527848673406</v>
          </cell>
          <cell r="AZ20" t="str">
            <v>03°32'11''</v>
          </cell>
          <cell r="BA20">
            <v>43.1904326159652</v>
          </cell>
          <cell r="BB20">
            <v>0.23499999999999999</v>
          </cell>
          <cell r="BC20">
            <v>1.7000000000000001E-2</v>
          </cell>
          <cell r="BD20">
            <v>1.2999999999999999E-2</v>
          </cell>
          <cell r="BE20">
            <v>0.26500000000000001</v>
          </cell>
          <cell r="BF20">
            <v>0.26500000000000001</v>
          </cell>
          <cell r="BG20" t="str">
            <v/>
          </cell>
          <cell r="BH20" t="str">
            <v/>
          </cell>
          <cell r="BI20" t="str">
            <v/>
          </cell>
          <cell r="BJ20" t="str">
            <v/>
          </cell>
          <cell r="BK20" t="str">
            <v/>
          </cell>
          <cell r="BL20" t="str">
            <v/>
          </cell>
          <cell r="BM20" t="str">
            <v/>
          </cell>
          <cell r="BN20">
            <v>0.27</v>
          </cell>
          <cell r="BO20">
            <v>696.59299999999996</v>
          </cell>
          <cell r="BP20">
            <v>695.29300000000001</v>
          </cell>
          <cell r="BQ20">
            <v>697.04300000000001</v>
          </cell>
          <cell r="BR20">
            <v>695.74300000000005</v>
          </cell>
          <cell r="BS20">
            <v>702.74299999999994</v>
          </cell>
          <cell r="BT20">
            <v>698.83300000000008</v>
          </cell>
          <cell r="BU20" t="str">
            <v/>
          </cell>
          <cell r="BV20">
            <v>5.6999999999999318</v>
          </cell>
          <cell r="BW20">
            <v>3.0900000000000318</v>
          </cell>
          <cell r="BX20">
            <v>6.149999999999932</v>
          </cell>
          <cell r="BY20">
            <v>450</v>
          </cell>
          <cell r="BZ20">
            <v>0.96250000000000002</v>
          </cell>
          <cell r="CA20">
            <v>0.5625</v>
          </cell>
          <cell r="CB20">
            <v>4.3949999999999818</v>
          </cell>
          <cell r="CC20">
            <v>2.8809020695580791</v>
          </cell>
          <cell r="CD20">
            <v>5604.6599340407338</v>
          </cell>
          <cell r="CE20">
            <v>1.3709704677613455E-2</v>
          </cell>
          <cell r="CF20">
            <v>113.105063590311</v>
          </cell>
          <cell r="CG20">
            <v>5717.7649976310449</v>
          </cell>
          <cell r="CH20">
            <v>1.5</v>
          </cell>
          <cell r="CI20">
            <v>4487</v>
          </cell>
          <cell r="CJ20">
            <v>1.9114436140955131</v>
          </cell>
          <cell r="CK20">
            <v>2.2000000000000002</v>
          </cell>
          <cell r="CL20">
            <v>2</v>
          </cell>
          <cell r="CM20">
            <v>2</v>
          </cell>
        </row>
        <row r="21">
          <cell r="A21">
            <v>10</v>
          </cell>
          <cell r="B21" t="str">
            <v>C09</v>
          </cell>
          <cell r="C21" t="str">
            <v>C10</v>
          </cell>
          <cell r="F21">
            <v>1.27</v>
          </cell>
          <cell r="G21">
            <v>5</v>
          </cell>
          <cell r="J21" t="str">
            <v/>
          </cell>
          <cell r="K21">
            <v>7.5797436158161771E-2</v>
          </cell>
          <cell r="L21">
            <v>4.6334820963241476</v>
          </cell>
          <cell r="M21">
            <v>4.6334820963241476</v>
          </cell>
          <cell r="N21">
            <v>438.28660769752878</v>
          </cell>
          <cell r="O21">
            <v>0.63716135458167367</v>
          </cell>
          <cell r="P21">
            <v>354.65929659256631</v>
          </cell>
          <cell r="S21">
            <v>7.94</v>
          </cell>
          <cell r="T21">
            <v>98</v>
          </cell>
          <cell r="U21">
            <v>3112</v>
          </cell>
          <cell r="V21">
            <v>0.68799999999999994</v>
          </cell>
          <cell r="X21">
            <v>0</v>
          </cell>
          <cell r="Y21" t="str">
            <v/>
          </cell>
          <cell r="AA21">
            <v>0</v>
          </cell>
          <cell r="AB21" t="str">
            <v/>
          </cell>
          <cell r="AC21">
            <v>0.58479999999999999</v>
          </cell>
          <cell r="AD21">
            <v>4.6433119999999999</v>
          </cell>
          <cell r="AE21">
            <v>15.35151028272357</v>
          </cell>
          <cell r="AF21">
            <v>15.35151028272357</v>
          </cell>
          <cell r="AG21">
            <v>16.145510282723571</v>
          </cell>
          <cell r="AH21">
            <v>370.8048068752899</v>
          </cell>
          <cell r="AI21">
            <v>20.079999999999998</v>
          </cell>
          <cell r="AJ21">
            <v>3.75</v>
          </cell>
          <cell r="AK21">
            <v>18</v>
          </cell>
          <cell r="AL21">
            <v>0.45</v>
          </cell>
          <cell r="AM21">
            <v>1.4E-2</v>
          </cell>
          <cell r="AN21">
            <v>0.31743514537811279</v>
          </cell>
          <cell r="AO21">
            <v>0.41132812500000004</v>
          </cell>
          <cell r="AP21">
            <v>0.70541143417358398</v>
          </cell>
          <cell r="AQ21">
            <v>3.0922111664149985</v>
          </cell>
          <cell r="AR21">
            <v>1.8245575255366293</v>
          </cell>
          <cell r="AS21">
            <v>3.665719761637583</v>
          </cell>
          <cell r="AT21">
            <v>0.48734810895522962</v>
          </cell>
          <cell r="AU21">
            <v>0.80478325433334241</v>
          </cell>
          <cell r="AV21">
            <v>3.2289516504002553</v>
          </cell>
          <cell r="AW21">
            <v>513.5425709245128</v>
          </cell>
          <cell r="AX21">
            <v>0.72205271358077072</v>
          </cell>
          <cell r="AY21">
            <v>119.50807788276418</v>
          </cell>
          <cell r="AZ21" t="str">
            <v>01°34'58''</v>
          </cell>
          <cell r="BA21">
            <v>96.524568417690219</v>
          </cell>
          <cell r="BB21">
            <v>8.2000000000000003E-2</v>
          </cell>
          <cell r="BC21">
            <v>1.4E-2</v>
          </cell>
          <cell r="BD21">
            <v>2.1000000000000001E-2</v>
          </cell>
          <cell r="BE21">
            <v>0.11700000000000001</v>
          </cell>
          <cell r="BF21">
            <v>0.11700000000000001</v>
          </cell>
          <cell r="BG21" t="str">
            <v/>
          </cell>
          <cell r="BH21" t="str">
            <v/>
          </cell>
          <cell r="BI21" t="str">
            <v/>
          </cell>
          <cell r="BJ21" t="str">
            <v/>
          </cell>
          <cell r="BK21" t="str">
            <v/>
          </cell>
          <cell r="BL21" t="str">
            <v/>
          </cell>
          <cell r="BM21" t="str">
            <v/>
          </cell>
          <cell r="BN21">
            <v>0.12</v>
          </cell>
          <cell r="BO21">
            <v>694.00300000000004</v>
          </cell>
          <cell r="BP21">
            <v>693.25300000000004</v>
          </cell>
          <cell r="BQ21">
            <v>694.45300000000009</v>
          </cell>
          <cell r="BR21">
            <v>693.70300000000009</v>
          </cell>
          <cell r="BS21">
            <v>698.83300000000008</v>
          </cell>
          <cell r="BT21">
            <v>694.95299999999997</v>
          </cell>
          <cell r="BU21">
            <v>1.2899999999999636</v>
          </cell>
          <cell r="BV21">
            <v>4.3799999999999955</v>
          </cell>
          <cell r="BW21">
            <v>1.2499999999998863</v>
          </cell>
          <cell r="BX21">
            <v>4.8299999999999956</v>
          </cell>
          <cell r="BY21">
            <v>450</v>
          </cell>
          <cell r="BZ21">
            <v>0.96250000000000002</v>
          </cell>
          <cell r="CA21">
            <v>0.5625</v>
          </cell>
          <cell r="CB21">
            <v>2.8149999999999409</v>
          </cell>
          <cell r="CC21">
            <v>2.1568742729422317</v>
          </cell>
          <cell r="CD21">
            <v>4196.0977945275681</v>
          </cell>
          <cell r="CE21">
            <v>3.2761069157960954E-2</v>
          </cell>
          <cell r="CF21">
            <v>270.27882055317787</v>
          </cell>
          <cell r="CG21">
            <v>4466.376615080746</v>
          </cell>
          <cell r="CH21">
            <v>1.5</v>
          </cell>
          <cell r="CI21">
            <v>4487</v>
          </cell>
          <cell r="CJ21">
            <v>1.4931056212661287</v>
          </cell>
          <cell r="CK21">
            <v>1.5</v>
          </cell>
          <cell r="CL21">
            <v>2</v>
          </cell>
          <cell r="CM21">
            <v>2</v>
          </cell>
        </row>
        <row r="22">
          <cell r="A22">
            <v>11</v>
          </cell>
          <cell r="B22" t="str">
            <v>C10</v>
          </cell>
          <cell r="C22" t="str">
            <v>C11</v>
          </cell>
          <cell r="F22">
            <v>1.27</v>
          </cell>
          <cell r="G22">
            <v>5</v>
          </cell>
          <cell r="J22" t="str">
            <v/>
          </cell>
          <cell r="K22">
            <v>2.0629546385722234E-2</v>
          </cell>
          <cell r="L22">
            <v>4.6541116427098697</v>
          </cell>
          <cell r="M22">
            <v>4.6541116427098697</v>
          </cell>
          <cell r="N22">
            <v>437.8905648792479</v>
          </cell>
          <cell r="O22">
            <v>0.63867975288959733</v>
          </cell>
          <cell r="P22">
            <v>355.18323396760064</v>
          </cell>
          <cell r="S22">
            <v>7.94</v>
          </cell>
          <cell r="T22">
            <v>98</v>
          </cell>
          <cell r="U22">
            <v>3112</v>
          </cell>
          <cell r="V22">
            <v>0.68799999999999994</v>
          </cell>
          <cell r="X22">
            <v>0</v>
          </cell>
          <cell r="Y22" t="str">
            <v/>
          </cell>
          <cell r="AA22">
            <v>0</v>
          </cell>
          <cell r="AB22" t="str">
            <v/>
          </cell>
          <cell r="AC22">
            <v>0.58479999999999999</v>
          </cell>
          <cell r="AD22">
            <v>4.6433119999999999</v>
          </cell>
          <cell r="AE22">
            <v>15.35151028272357</v>
          </cell>
          <cell r="AF22">
            <v>15.35151028272357</v>
          </cell>
          <cell r="AG22">
            <v>16.145510282723571</v>
          </cell>
          <cell r="AH22">
            <v>371.32874425032423</v>
          </cell>
          <cell r="AI22">
            <v>25.09</v>
          </cell>
          <cell r="AJ22">
            <v>19.04</v>
          </cell>
          <cell r="AK22">
            <v>18</v>
          </cell>
          <cell r="AL22">
            <v>0.45</v>
          </cell>
          <cell r="AM22">
            <v>1.4E-2</v>
          </cell>
          <cell r="AN22">
            <v>0.19840439558029183</v>
          </cell>
          <cell r="AO22">
            <v>0.41132812500000004</v>
          </cell>
          <cell r="AP22">
            <v>0.44089865684509294</v>
          </cell>
          <cell r="AQ22">
            <v>5.4945343586537332</v>
          </cell>
          <cell r="AR22">
            <v>4.5069873790235855</v>
          </cell>
          <cell r="AS22">
            <v>12.606656596432973</v>
          </cell>
          <cell r="AT22">
            <v>1.5387312853428334</v>
          </cell>
          <cell r="AU22">
            <v>1.7371356809231253</v>
          </cell>
          <cell r="AV22">
            <v>7.2757770096350631</v>
          </cell>
          <cell r="AW22">
            <v>1157.1623348829933</v>
          </cell>
          <cell r="AX22">
            <v>0.32089598240152817</v>
          </cell>
          <cell r="AY22">
            <v>124.52499114507151</v>
          </cell>
          <cell r="AZ22" t="str">
            <v>05°01'01''</v>
          </cell>
          <cell r="BA22">
            <v>30.435270669453658</v>
          </cell>
          <cell r="BB22">
            <v>0.93200000000000005</v>
          </cell>
          <cell r="BC22">
            <v>0.105</v>
          </cell>
          <cell r="BD22">
            <v>4.7E-2</v>
          </cell>
          <cell r="BE22">
            <v>1.0840000000000001</v>
          </cell>
          <cell r="BF22">
            <v>1.0840000000000001</v>
          </cell>
          <cell r="BG22">
            <v>0.87200297682874595</v>
          </cell>
          <cell r="BH22">
            <v>2.6666666666666665</v>
          </cell>
          <cell r="BI22">
            <v>1.2</v>
          </cell>
          <cell r="BJ22" t="str">
            <v/>
          </cell>
          <cell r="BK22" t="str">
            <v/>
          </cell>
          <cell r="BL22" t="str">
            <v/>
          </cell>
          <cell r="BM22">
            <v>1.1622654122143776</v>
          </cell>
          <cell r="BN22">
            <v>0.84</v>
          </cell>
          <cell r="BO22">
            <v>692.41300000000001</v>
          </cell>
          <cell r="BP22">
            <v>687.63300000000004</v>
          </cell>
          <cell r="BQ22">
            <v>692.86300000000006</v>
          </cell>
          <cell r="BR22">
            <v>688.08300000000008</v>
          </cell>
          <cell r="BS22">
            <v>694.95299999999997</v>
          </cell>
          <cell r="BT22">
            <v>689.34300000000007</v>
          </cell>
          <cell r="BU22" t="str">
            <v/>
          </cell>
          <cell r="BV22">
            <v>2.0899999999999181</v>
          </cell>
          <cell r="BW22">
            <v>1.2599999999999909</v>
          </cell>
          <cell r="BX22">
            <v>2.5399999999999183</v>
          </cell>
          <cell r="BY22">
            <v>450</v>
          </cell>
          <cell r="BZ22">
            <v>0.96250000000000002</v>
          </cell>
          <cell r="CA22">
            <v>0.5625</v>
          </cell>
          <cell r="CB22">
            <v>1.6749999999999545</v>
          </cell>
          <cell r="CC22">
            <v>1.4458622359710975</v>
          </cell>
          <cell r="CD22">
            <v>2812.8572052894597</v>
          </cell>
          <cell r="CE22">
            <v>8.7242482775220398E-2</v>
          </cell>
          <cell r="CF22">
            <v>719.75048289556833</v>
          </cell>
          <cell r="CG22">
            <v>3532.6076881850281</v>
          </cell>
          <cell r="CH22">
            <v>1.5</v>
          </cell>
          <cell r="CI22">
            <v>4487</v>
          </cell>
          <cell r="CJ22">
            <v>1.1809475222370276</v>
          </cell>
          <cell r="CK22">
            <v>1.5</v>
          </cell>
          <cell r="CL22">
            <v>2</v>
          </cell>
          <cell r="CM22">
            <v>2</v>
          </cell>
        </row>
        <row r="23">
          <cell r="A23">
            <v>12</v>
          </cell>
          <cell r="B23" t="str">
            <v>C11</v>
          </cell>
          <cell r="C23" t="str">
            <v>A12</v>
          </cell>
          <cell r="E23">
            <v>0.28000000000000003</v>
          </cell>
          <cell r="F23">
            <v>1.55</v>
          </cell>
          <cell r="G23">
            <v>5</v>
          </cell>
          <cell r="J23" t="str">
            <v/>
          </cell>
          <cell r="K23" t="str">
            <v/>
          </cell>
          <cell r="L23">
            <v>4.6541116427098697</v>
          </cell>
          <cell r="M23">
            <v>4.6541116427098697</v>
          </cell>
          <cell r="N23">
            <v>437.8905648792479</v>
          </cell>
          <cell r="O23">
            <v>0.63306000000000051</v>
          </cell>
          <cell r="P23">
            <v>429.67705155380821</v>
          </cell>
          <cell r="R23">
            <v>0.28000000000000003</v>
          </cell>
          <cell r="S23">
            <v>8.2200000000000006</v>
          </cell>
          <cell r="T23">
            <v>98</v>
          </cell>
          <cell r="U23">
            <v>110</v>
          </cell>
          <cell r="V23">
            <v>0.68799999999999994</v>
          </cell>
          <cell r="X23">
            <v>0</v>
          </cell>
          <cell r="Y23" t="str">
            <v/>
          </cell>
          <cell r="AA23">
            <v>0</v>
          </cell>
          <cell r="AB23" t="str">
            <v/>
          </cell>
          <cell r="AC23">
            <v>0.58479999999999999</v>
          </cell>
          <cell r="AD23">
            <v>4.8070560000000002</v>
          </cell>
          <cell r="AE23">
            <v>15.852551091358571</v>
          </cell>
          <cell r="AF23">
            <v>15.852551091358571</v>
          </cell>
          <cell r="AG23">
            <v>16.67455109135857</v>
          </cell>
          <cell r="AH23">
            <v>446.35160264516679</v>
          </cell>
          <cell r="AI23">
            <v>5</v>
          </cell>
          <cell r="AJ23">
            <v>3.5</v>
          </cell>
          <cell r="AK23">
            <v>18</v>
          </cell>
          <cell r="AL23">
            <v>0.45</v>
          </cell>
          <cell r="AM23">
            <v>1.4E-2</v>
          </cell>
          <cell r="AN23">
            <v>0.3708824515342713</v>
          </cell>
          <cell r="AO23">
            <v>0.42934570312499998</v>
          </cell>
          <cell r="AP23">
            <v>0.82418322563171398</v>
          </cell>
          <cell r="AQ23">
            <v>3.1831374235550873</v>
          </cell>
          <cell r="AR23">
            <v>1.587184713910635</v>
          </cell>
          <cell r="AS23">
            <v>3.8533283513727228</v>
          </cell>
          <cell r="AT23">
            <v>0.51643036988975122</v>
          </cell>
          <cell r="AU23">
            <v>0.88731282142402246</v>
          </cell>
          <cell r="AV23">
            <v>3.1194636574120183</v>
          </cell>
          <cell r="AW23">
            <v>496.12925803158839</v>
          </cell>
          <cell r="AX23">
            <v>0.89966797043190649</v>
          </cell>
          <cell r="AY23">
            <v>107.10862610994928</v>
          </cell>
          <cell r="AZ23" t="str">
            <v>17°24'59''</v>
          </cell>
          <cell r="BA23">
            <v>8.7050576818825309</v>
          </cell>
          <cell r="BB23">
            <v>1E-3</v>
          </cell>
          <cell r="BC23">
            <v>0.20399999999999999</v>
          </cell>
          <cell r="BD23">
            <v>0.192</v>
          </cell>
          <cell r="BE23">
            <v>0.39700000000000002</v>
          </cell>
          <cell r="BF23">
            <v>0.39600000000000002</v>
          </cell>
          <cell r="BG23" t="str">
            <v/>
          </cell>
          <cell r="BH23" t="str">
            <v/>
          </cell>
          <cell r="BI23" t="str">
            <v/>
          </cell>
          <cell r="BJ23" t="str">
            <v/>
          </cell>
          <cell r="BK23" t="str">
            <v/>
          </cell>
          <cell r="BL23" t="str">
            <v/>
          </cell>
          <cell r="BM23" t="str">
            <v/>
          </cell>
          <cell r="BN23">
            <v>0.4</v>
          </cell>
          <cell r="BO23">
            <v>687.23300000000006</v>
          </cell>
          <cell r="BP23">
            <v>687.05300000000011</v>
          </cell>
          <cell r="BQ23">
            <v>687.68300000000011</v>
          </cell>
          <cell r="BR23">
            <v>687.50300000000016</v>
          </cell>
          <cell r="BS23">
            <v>689.34300000000007</v>
          </cell>
          <cell r="BT23">
            <v>688.78700000000003</v>
          </cell>
          <cell r="BU23" t="str">
            <v/>
          </cell>
          <cell r="BV23">
            <v>1.6599999999999682</v>
          </cell>
          <cell r="BW23">
            <v>1.2839999999998781</v>
          </cell>
          <cell r="BX23">
            <v>2.1099999999999683</v>
          </cell>
          <cell r="BY23">
            <v>450</v>
          </cell>
          <cell r="BZ23">
            <v>0.96250000000000002</v>
          </cell>
          <cell r="CA23">
            <v>0.5625</v>
          </cell>
          <cell r="CB23">
            <v>1.4719999999999231</v>
          </cell>
          <cell r="CC23">
            <v>1.2986522926038992</v>
          </cell>
          <cell r="CD23">
            <v>2526.4671609346706</v>
          </cell>
          <cell r="CE23">
            <v>0.11010492596859589</v>
          </cell>
          <cell r="CF23">
            <v>908.36563924091604</v>
          </cell>
          <cell r="CG23">
            <v>3434.8328001755867</v>
          </cell>
          <cell r="CH23">
            <v>1.5</v>
          </cell>
          <cell r="CI23">
            <v>4487</v>
          </cell>
          <cell r="CJ23">
            <v>1.1482614665173567</v>
          </cell>
          <cell r="CK23">
            <v>1.5</v>
          </cell>
          <cell r="CL23">
            <v>2</v>
          </cell>
          <cell r="CM23">
            <v>2</v>
          </cell>
        </row>
        <row r="24">
          <cell r="A24">
            <v>13</v>
          </cell>
          <cell r="B24" t="str">
            <v>A12</v>
          </cell>
          <cell r="C24" t="str">
            <v>C13</v>
          </cell>
          <cell r="E24">
            <v>-1.5</v>
          </cell>
          <cell r="F24">
            <v>5.0000000000000044E-2</v>
          </cell>
          <cell r="G24">
            <v>5</v>
          </cell>
          <cell r="J24" t="str">
            <v/>
          </cell>
          <cell r="K24" t="str">
            <v/>
          </cell>
          <cell r="L24">
            <v>4.6541116427098697</v>
          </cell>
          <cell r="M24">
            <v>4.6541116427098697</v>
          </cell>
          <cell r="N24">
            <v>437.8905648792479</v>
          </cell>
          <cell r="O24">
            <v>0.63306105610561048</v>
          </cell>
          <cell r="P24">
            <v>13.860573173056965</v>
          </cell>
          <cell r="S24">
            <v>8.2200000000000006</v>
          </cell>
          <cell r="T24">
            <v>98</v>
          </cell>
          <cell r="U24">
            <v>110</v>
          </cell>
          <cell r="V24">
            <v>0.68799999999999994</v>
          </cell>
          <cell r="X24">
            <v>0</v>
          </cell>
          <cell r="Y24" t="str">
            <v/>
          </cell>
          <cell r="AA24">
            <v>0</v>
          </cell>
          <cell r="AB24" t="str">
            <v/>
          </cell>
          <cell r="AC24">
            <v>0.58479999999999999</v>
          </cell>
          <cell r="AD24">
            <v>4.8070560000000002</v>
          </cell>
          <cell r="AE24">
            <v>15.852551091358571</v>
          </cell>
          <cell r="AF24">
            <v>15.852551091358571</v>
          </cell>
          <cell r="AG24">
            <v>16.67455109135857</v>
          </cell>
          <cell r="AH24">
            <v>30.535124264415536</v>
          </cell>
          <cell r="AI24">
            <v>6.06</v>
          </cell>
          <cell r="AJ24">
            <v>5.98</v>
          </cell>
          <cell r="AK24">
            <v>8</v>
          </cell>
          <cell r="AL24">
            <v>0.2</v>
          </cell>
          <cell r="AM24">
            <v>1.4E-2</v>
          </cell>
          <cell r="AN24">
            <v>0.10073776245117187</v>
          </cell>
          <cell r="AO24">
            <v>0.15000000000000002</v>
          </cell>
          <cell r="AP24">
            <v>0.50368881225585938</v>
          </cell>
          <cell r="AQ24">
            <v>1.9258378679877948</v>
          </cell>
          <cell r="AR24">
            <v>2.1818722797944949</v>
          </cell>
          <cell r="AS24">
            <v>1.970139740484198</v>
          </cell>
          <cell r="AT24">
            <v>0.18903422496308742</v>
          </cell>
          <cell r="AU24">
            <v>0.2897719874142593</v>
          </cell>
          <cell r="AV24">
            <v>2.3746967329830779</v>
          </cell>
          <cell r="AW24">
            <v>74.603298108433222</v>
          </cell>
          <cell r="AX24">
            <v>0.40929992424777023</v>
          </cell>
          <cell r="AY24">
            <v>107.10481361440441</v>
          </cell>
          <cell r="AZ24" t="str">
            <v>00°00'00''</v>
          </cell>
          <cell r="BA24">
            <v>1000</v>
          </cell>
          <cell r="BB24">
            <v>1E-3</v>
          </cell>
          <cell r="BC24">
            <v>6.5000000000000002E-2</v>
          </cell>
          <cell r="BD24">
            <v>1.7000000000000001E-2</v>
          </cell>
          <cell r="BE24">
            <v>8.3000000000000004E-2</v>
          </cell>
          <cell r="BF24">
            <v>8.2000000000000003E-2</v>
          </cell>
          <cell r="BG24" t="str">
            <v/>
          </cell>
          <cell r="BH24" t="str">
            <v/>
          </cell>
          <cell r="BI24" t="str">
            <v/>
          </cell>
          <cell r="BJ24" t="str">
            <v/>
          </cell>
          <cell r="BK24" t="str">
            <v/>
          </cell>
          <cell r="BL24" t="str">
            <v/>
          </cell>
          <cell r="BM24" t="str">
            <v/>
          </cell>
          <cell r="BN24">
            <v>0.08</v>
          </cell>
          <cell r="BO24">
            <v>686.97300000000007</v>
          </cell>
          <cell r="BP24">
            <v>686.61300000000006</v>
          </cell>
          <cell r="BQ24">
            <v>687.17300000000012</v>
          </cell>
          <cell r="BR24">
            <v>686.8130000000001</v>
          </cell>
          <cell r="BS24">
            <v>688.78700000000003</v>
          </cell>
          <cell r="BT24">
            <v>688.11300000000006</v>
          </cell>
          <cell r="BU24" t="str">
            <v/>
          </cell>
          <cell r="BV24">
            <v>1.6139999999999191</v>
          </cell>
          <cell r="BW24">
            <v>1.2999999999999545</v>
          </cell>
          <cell r="BX24">
            <v>1.813999999999919</v>
          </cell>
          <cell r="BY24">
            <v>200</v>
          </cell>
          <cell r="BZ24">
            <v>0.65</v>
          </cell>
          <cell r="CA24">
            <v>0.25</v>
          </cell>
          <cell r="CB24">
            <v>1.4569999999999368</v>
          </cell>
          <cell r="CC24">
            <v>1.7695149826283836</v>
          </cell>
          <cell r="CD24">
            <v>1570.0021683370335</v>
          </cell>
          <cell r="CE24">
            <v>5.1015114483115021E-2</v>
          </cell>
          <cell r="CF24">
            <v>420.87469448569891</v>
          </cell>
          <cell r="CG24">
            <v>1990.8768628227324</v>
          </cell>
          <cell r="CH24">
            <v>1.5</v>
          </cell>
          <cell r="CI24">
            <v>2957</v>
          </cell>
          <cell r="CJ24">
            <v>1.0099138634542097</v>
          </cell>
          <cell r="CK24">
            <v>1.5</v>
          </cell>
          <cell r="CL24">
            <v>2</v>
          </cell>
          <cell r="CM24">
            <v>2</v>
          </cell>
        </row>
        <row r="25">
          <cell r="A25">
            <v>14</v>
          </cell>
          <cell r="B25" t="str">
            <v>C13</v>
          </cell>
          <cell r="C25" t="str">
            <v>C14</v>
          </cell>
          <cell r="D25">
            <v>0.3</v>
          </cell>
          <cell r="F25">
            <v>0.35000000000000003</v>
          </cell>
          <cell r="G25">
            <v>5</v>
          </cell>
          <cell r="J25" t="str">
            <v/>
          </cell>
          <cell r="K25" t="str">
            <v/>
          </cell>
          <cell r="L25">
            <v>4.6541116427098697</v>
          </cell>
          <cell r="M25">
            <v>4.6541116427098697</v>
          </cell>
          <cell r="N25">
            <v>437.8905648792479</v>
          </cell>
          <cell r="O25">
            <v>0.62662245173484554</v>
          </cell>
          <cell r="P25">
            <v>96.037220774666778</v>
          </cell>
          <cell r="Q25">
            <v>0.3</v>
          </cell>
          <cell r="R25">
            <v>4.3099999999999996</v>
          </cell>
          <cell r="S25">
            <v>12.83</v>
          </cell>
          <cell r="T25">
            <v>98</v>
          </cell>
          <cell r="U25">
            <v>1917</v>
          </cell>
          <cell r="V25">
            <v>0.68799999999999994</v>
          </cell>
          <cell r="X25">
            <v>0</v>
          </cell>
          <cell r="Y25" t="str">
            <v/>
          </cell>
          <cell r="AA25">
            <v>0</v>
          </cell>
          <cell r="AB25" t="str">
            <v/>
          </cell>
          <cell r="AC25">
            <v>0.58479999999999999</v>
          </cell>
          <cell r="AD25">
            <v>7.5029839999999997</v>
          </cell>
          <cell r="AE25">
            <v>23.948652961556085</v>
          </cell>
          <cell r="AF25">
            <v>23.948652961556085</v>
          </cell>
          <cell r="AG25">
            <v>25.231652961556087</v>
          </cell>
          <cell r="AH25">
            <v>121.26887373622287</v>
          </cell>
          <cell r="AI25">
            <v>74.069999999999993</v>
          </cell>
          <cell r="AJ25">
            <v>0.41</v>
          </cell>
          <cell r="AK25">
            <v>18</v>
          </cell>
          <cell r="AL25">
            <v>0.45</v>
          </cell>
          <cell r="AM25">
            <v>1.4E-2</v>
          </cell>
          <cell r="AN25">
            <v>0.3151702880859375</v>
          </cell>
          <cell r="AO25">
            <v>0.24301757812500002</v>
          </cell>
          <cell r="AP25">
            <v>0.70037841796875</v>
          </cell>
          <cell r="AQ25">
            <v>1.0192004030817821</v>
          </cell>
          <cell r="AR25">
            <v>0.60520601775671157</v>
          </cell>
          <cell r="AS25">
            <v>0.3985357720480861</v>
          </cell>
          <cell r="AT25">
            <v>5.2944417005202193E-2</v>
          </cell>
          <cell r="AU25">
            <v>0.36811470509113969</v>
          </cell>
          <cell r="AV25">
            <v>1.067671958590932</v>
          </cell>
          <cell r="AW25">
            <v>169.80588806612556</v>
          </cell>
          <cell r="AX25">
            <v>0.71416177093339972</v>
          </cell>
          <cell r="AY25">
            <v>120.48880343979978</v>
          </cell>
          <cell r="AZ25" t="str">
            <v>13°23'02''</v>
          </cell>
          <cell r="BA25">
            <v>11.363827430889648</v>
          </cell>
          <cell r="BB25">
            <v>7.8E-2</v>
          </cell>
          <cell r="BC25">
            <v>2.7E-2</v>
          </cell>
          <cell r="BD25">
            <v>6.0000000000000001E-3</v>
          </cell>
          <cell r="BE25">
            <v>0.111</v>
          </cell>
          <cell r="BF25">
            <v>0.111</v>
          </cell>
          <cell r="BG25">
            <v>0.28477951284958553</v>
          </cell>
          <cell r="BH25">
            <v>2.6666666666666665</v>
          </cell>
          <cell r="BI25">
            <v>1.2</v>
          </cell>
          <cell r="BJ25">
            <v>4.1102566573952996E-2</v>
          </cell>
          <cell r="BK25">
            <v>0.28412014469895303</v>
          </cell>
          <cell r="BL25">
            <v>9.2654422126641801E-3</v>
          </cell>
          <cell r="BM25">
            <v>0.35206270429394065</v>
          </cell>
          <cell r="BN25">
            <v>0.25</v>
          </cell>
          <cell r="BO25">
            <v>686.37300000000005</v>
          </cell>
          <cell r="BP25">
            <v>686.07300000000009</v>
          </cell>
          <cell r="BQ25">
            <v>686.82300000000009</v>
          </cell>
          <cell r="BR25">
            <v>686.52300000000014</v>
          </cell>
          <cell r="BS25">
            <v>688.11300000000006</v>
          </cell>
          <cell r="BT25">
            <v>689.41300000000001</v>
          </cell>
          <cell r="BU25" t="str">
            <v/>
          </cell>
          <cell r="BV25">
            <v>1.2899999999999636</v>
          </cell>
          <cell r="BW25">
            <v>2.8899999999998727</v>
          </cell>
          <cell r="BX25">
            <v>1.7399999999999636</v>
          </cell>
          <cell r="BY25">
            <v>450</v>
          </cell>
          <cell r="BZ25">
            <v>0.96250000000000002</v>
          </cell>
          <cell r="CA25">
            <v>0.5625</v>
          </cell>
          <cell r="CB25">
            <v>2.0899999999999181</v>
          </cell>
          <cell r="CC25">
            <v>1.7263664932246268</v>
          </cell>
          <cell r="CD25">
            <v>3358.5650891391419</v>
          </cell>
          <cell r="CE25">
            <v>5.7864451854060084E-2</v>
          </cell>
          <cell r="CF25">
            <v>477.38172779599569</v>
          </cell>
          <cell r="CG25">
            <v>3835.9468169351376</v>
          </cell>
          <cell r="CH25">
            <v>1.5</v>
          </cell>
          <cell r="CI25">
            <v>4487</v>
          </cell>
          <cell r="CJ25">
            <v>1.2823535158018065</v>
          </cell>
          <cell r="CK25">
            <v>1.5</v>
          </cell>
          <cell r="CL25">
            <v>2</v>
          </cell>
          <cell r="CM25">
            <v>2</v>
          </cell>
        </row>
        <row r="26">
          <cell r="A26">
            <v>15</v>
          </cell>
          <cell r="B26" t="str">
            <v>C14</v>
          </cell>
          <cell r="C26" t="str">
            <v>C15</v>
          </cell>
          <cell r="F26">
            <v>0.35000000000000003</v>
          </cell>
          <cell r="G26">
            <v>5</v>
          </cell>
          <cell r="J26" t="str">
            <v/>
          </cell>
          <cell r="K26" t="str">
            <v/>
          </cell>
          <cell r="L26">
            <v>4.6541116427098697</v>
          </cell>
          <cell r="M26">
            <v>4.6541116427098697</v>
          </cell>
          <cell r="N26">
            <v>437.8905648792479</v>
          </cell>
          <cell r="O26">
            <v>0.62989898989898918</v>
          </cell>
          <cell r="P26">
            <v>96.539388576307616</v>
          </cell>
          <cell r="S26">
            <v>12.83</v>
          </cell>
          <cell r="T26">
            <v>98</v>
          </cell>
          <cell r="U26">
            <v>1917</v>
          </cell>
          <cell r="V26">
            <v>0.68799999999999994</v>
          </cell>
          <cell r="X26">
            <v>0</v>
          </cell>
          <cell r="Y26" t="str">
            <v/>
          </cell>
          <cell r="AA26">
            <v>0</v>
          </cell>
          <cell r="AB26" t="str">
            <v/>
          </cell>
          <cell r="AC26">
            <v>0.58479999999999999</v>
          </cell>
          <cell r="AD26">
            <v>7.5029839999999997</v>
          </cell>
          <cell r="AE26">
            <v>23.948652961556085</v>
          </cell>
          <cell r="AF26">
            <v>23.948652961556085</v>
          </cell>
          <cell r="AG26">
            <v>25.231652961556087</v>
          </cell>
          <cell r="AH26">
            <v>121.77104153786371</v>
          </cell>
          <cell r="AI26">
            <v>7.92</v>
          </cell>
          <cell r="AJ26">
            <v>0.5</v>
          </cell>
          <cell r="AK26">
            <v>18</v>
          </cell>
          <cell r="AL26">
            <v>0.45</v>
          </cell>
          <cell r="AM26">
            <v>1.4E-2</v>
          </cell>
          <cell r="AN26">
            <v>0.29668879508972162</v>
          </cell>
          <cell r="AO26">
            <v>0.24345703125000001</v>
          </cell>
          <cell r="AP26">
            <v>0.65930843353271473</v>
          </cell>
          <cell r="AQ26">
            <v>1.0947976498534921</v>
          </cell>
          <cell r="AR26">
            <v>0.68391644176976363</v>
          </cell>
          <cell r="AS26">
            <v>0.46323274838033618</v>
          </cell>
          <cell r="AT26">
            <v>6.1089800923788462E-2</v>
          </cell>
          <cell r="AU26">
            <v>0.35777859601351009</v>
          </cell>
          <cell r="AV26">
            <v>1.1790464373451699</v>
          </cell>
          <cell r="AW26">
            <v>187.51923355636825</v>
          </cell>
          <cell r="AX26">
            <v>0.64937894224732606</v>
          </cell>
          <cell r="AY26">
            <v>171.69793098169856</v>
          </cell>
          <cell r="AZ26" t="str">
            <v>51°12'33''</v>
          </cell>
          <cell r="BA26">
            <v>2.7823125836732552</v>
          </cell>
          <cell r="BB26">
            <v>1E-3</v>
          </cell>
          <cell r="BC26">
            <v>1E-3</v>
          </cell>
          <cell r="BD26">
            <v>1.0999999999999999E-2</v>
          </cell>
          <cell r="BE26">
            <v>1.2999999999999999E-2</v>
          </cell>
          <cell r="BF26">
            <v>1.2999999999999999E-2</v>
          </cell>
          <cell r="BG26">
            <v>0.28595876930273845</v>
          </cell>
          <cell r="BH26">
            <v>2.6666666666666665</v>
          </cell>
          <cell r="BI26">
            <v>1.2</v>
          </cell>
          <cell r="BJ26">
            <v>5.021891818371254E-2</v>
          </cell>
          <cell r="BK26">
            <v>0.29367594943371256</v>
          </cell>
          <cell r="BL26">
            <v>9.3682384884000783E-3</v>
          </cell>
          <cell r="BM26">
            <v>0.36365302550653517</v>
          </cell>
          <cell r="BN26">
            <v>0.05</v>
          </cell>
          <cell r="BO26">
            <v>686.02300000000014</v>
          </cell>
          <cell r="BP26">
            <v>685.98300000000017</v>
          </cell>
          <cell r="BQ26">
            <v>686.47300000000018</v>
          </cell>
          <cell r="BR26">
            <v>686.43300000000022</v>
          </cell>
          <cell r="BS26">
            <v>689.41300000000001</v>
          </cell>
          <cell r="BT26">
            <v>689.03300000000013</v>
          </cell>
          <cell r="BU26" t="str">
            <v/>
          </cell>
          <cell r="BV26">
            <v>2.9399999999998272</v>
          </cell>
          <cell r="BW26">
            <v>2.5999999999999091</v>
          </cell>
          <cell r="BX26">
            <v>3.3899999999998274</v>
          </cell>
          <cell r="BY26">
            <v>450</v>
          </cell>
          <cell r="BZ26">
            <v>0.96250000000000002</v>
          </cell>
          <cell r="CA26">
            <v>0.5625</v>
          </cell>
          <cell r="CB26">
            <v>2.7699999999998681</v>
          </cell>
          <cell r="CC26">
            <v>2.1321792333691234</v>
          </cell>
          <cell r="CD26">
            <v>4148.0547526180653</v>
          </cell>
          <cell r="CE26">
            <v>3.3797260236705262E-2</v>
          </cell>
          <cell r="CF26">
            <v>278.82739695281839</v>
          </cell>
          <cell r="CG26">
            <v>4426.8821495708835</v>
          </cell>
          <cell r="CH26">
            <v>1.5</v>
          </cell>
          <cell r="CI26">
            <v>4487</v>
          </cell>
          <cell r="CJ26">
            <v>1.4799026575342824</v>
          </cell>
          <cell r="CK26">
            <v>1.5</v>
          </cell>
          <cell r="CL26">
            <v>2</v>
          </cell>
          <cell r="CM26">
            <v>2</v>
          </cell>
        </row>
        <row r="27">
          <cell r="A27">
            <v>16</v>
          </cell>
          <cell r="B27" t="str">
            <v>C15</v>
          </cell>
          <cell r="C27" t="str">
            <v>C16</v>
          </cell>
          <cell r="F27">
            <v>0.35000000000000003</v>
          </cell>
          <cell r="G27">
            <v>5</v>
          </cell>
          <cell r="J27" t="str">
            <v/>
          </cell>
          <cell r="K27" t="str">
            <v/>
          </cell>
          <cell r="L27">
            <v>4.6541116427098697</v>
          </cell>
          <cell r="M27">
            <v>4.6541116427098697</v>
          </cell>
          <cell r="N27">
            <v>437.8905648792479</v>
          </cell>
          <cell r="O27">
            <v>0.66974137931034572</v>
          </cell>
          <cell r="P27">
            <v>102.64570081822488</v>
          </cell>
          <cell r="S27">
            <v>12.83</v>
          </cell>
          <cell r="T27">
            <v>98</v>
          </cell>
          <cell r="U27">
            <v>1917</v>
          </cell>
          <cell r="V27">
            <v>0.68799999999999994</v>
          </cell>
          <cell r="X27">
            <v>0</v>
          </cell>
          <cell r="Y27" t="str">
            <v/>
          </cell>
          <cell r="AA27">
            <v>0</v>
          </cell>
          <cell r="AB27" t="str">
            <v/>
          </cell>
          <cell r="AC27">
            <v>0.58479999999999999</v>
          </cell>
          <cell r="AD27">
            <v>7.5029839999999997</v>
          </cell>
          <cell r="AE27">
            <v>23.948652961556085</v>
          </cell>
          <cell r="AF27">
            <v>23.948652961556085</v>
          </cell>
          <cell r="AG27">
            <v>25.231652961556087</v>
          </cell>
          <cell r="AH27">
            <v>127.87735377978098</v>
          </cell>
          <cell r="AI27">
            <v>5.22</v>
          </cell>
          <cell r="AJ27">
            <v>46.51</v>
          </cell>
          <cell r="AK27">
            <v>18</v>
          </cell>
          <cell r="AL27">
            <v>0.45</v>
          </cell>
          <cell r="AM27">
            <v>1.4E-2</v>
          </cell>
          <cell r="AN27">
            <v>9.1291397809982328E-2</v>
          </cell>
          <cell r="AO27">
            <v>0.24960937499999999</v>
          </cell>
          <cell r="AP27">
            <v>0.20286977291107183</v>
          </cell>
          <cell r="AQ27">
            <v>5.5333082548660188</v>
          </cell>
          <cell r="AR27">
            <v>6.9852038707835087</v>
          </cell>
          <cell r="AS27">
            <v>15.783833586338119</v>
          </cell>
          <cell r="AT27">
            <v>1.5605249869198994</v>
          </cell>
          <cell r="AU27">
            <v>1.6518163847298817</v>
          </cell>
          <cell r="AV27">
            <v>11.371534621226271</v>
          </cell>
          <cell r="AW27">
            <v>1808.5644373206262</v>
          </cell>
          <cell r="AX27">
            <v>7.0706551086026137E-2</v>
          </cell>
          <cell r="AY27">
            <v>150.5004077340291</v>
          </cell>
          <cell r="AZ27" t="str">
            <v>21°11'51''</v>
          </cell>
          <cell r="BA27">
            <v>7.1254554098055687</v>
          </cell>
          <cell r="BB27">
            <v>1.294</v>
          </cell>
          <cell r="BC27">
            <v>0.15</v>
          </cell>
          <cell r="BD27">
            <v>0.224</v>
          </cell>
          <cell r="BE27">
            <v>1.6679999999999999</v>
          </cell>
          <cell r="BF27">
            <v>1.6679999999999999</v>
          </cell>
          <cell r="BG27">
            <v>0.30029841452236117</v>
          </cell>
          <cell r="BH27">
            <v>2.6666666666666665</v>
          </cell>
          <cell r="BI27">
            <v>1.2</v>
          </cell>
          <cell r="BJ27">
            <v>4.7930518538132354</v>
          </cell>
          <cell r="BK27">
            <v>5.0426612288132358</v>
          </cell>
          <cell r="BL27">
            <v>1.0675652368827082E-2</v>
          </cell>
          <cell r="BM27">
            <v>6.0640042574184756</v>
          </cell>
          <cell r="BN27">
            <v>5.77</v>
          </cell>
          <cell r="BO27">
            <v>685.40300000000025</v>
          </cell>
          <cell r="BP27">
            <v>682.9730000000003</v>
          </cell>
          <cell r="BQ27">
            <v>685.85300000000029</v>
          </cell>
          <cell r="BR27">
            <v>683.42300000000034</v>
          </cell>
          <cell r="BS27">
            <v>689.03300000000013</v>
          </cell>
          <cell r="BT27">
            <v>684.62300000000005</v>
          </cell>
          <cell r="BU27" t="str">
            <v/>
          </cell>
          <cell r="BV27">
            <v>3.1799999999998363</v>
          </cell>
          <cell r="BW27">
            <v>1.1999999999997044</v>
          </cell>
          <cell r="BX27">
            <v>3.6299999999998365</v>
          </cell>
          <cell r="BY27">
            <v>450</v>
          </cell>
          <cell r="BZ27">
            <v>0.96250000000000002</v>
          </cell>
          <cell r="CA27">
            <v>0.5625</v>
          </cell>
          <cell r="CB27">
            <v>2.1899999999997704</v>
          </cell>
          <cell r="CC27">
            <v>1.7900719555872155</v>
          </cell>
          <cell r="CD27">
            <v>3482.5010799720098</v>
          </cell>
          <cell r="CE27">
            <v>5.2978269652359744E-2</v>
          </cell>
          <cell r="CF27">
            <v>437.07072463196789</v>
          </cell>
          <cell r="CG27">
            <v>3919.5718046039779</v>
          </cell>
          <cell r="CH27">
            <v>1.5</v>
          </cell>
          <cell r="CI27">
            <v>4487</v>
          </cell>
          <cell r="CJ27">
            <v>1.3103092727670975</v>
          </cell>
          <cell r="CK27">
            <v>1.5</v>
          </cell>
          <cell r="CL27">
            <v>2</v>
          </cell>
          <cell r="CM27">
            <v>2</v>
          </cell>
        </row>
        <row r="28">
          <cell r="A28">
            <v>17</v>
          </cell>
          <cell r="B28" t="str">
            <v>C16</v>
          </cell>
          <cell r="C28" t="str">
            <v>C17</v>
          </cell>
          <cell r="F28">
            <v>0.35000000000000003</v>
          </cell>
          <cell r="G28">
            <v>5</v>
          </cell>
          <cell r="J28" t="str">
            <v/>
          </cell>
          <cell r="K28" t="str">
            <v/>
          </cell>
          <cell r="L28">
            <v>4.6541116427098697</v>
          </cell>
          <cell r="M28">
            <v>4.6541116427098697</v>
          </cell>
          <cell r="N28">
            <v>437.8905648792479</v>
          </cell>
          <cell r="O28">
            <v>0.64210396039604045</v>
          </cell>
          <cell r="P28">
            <v>98.409943075158537</v>
          </cell>
          <cell r="S28">
            <v>12.83</v>
          </cell>
          <cell r="T28">
            <v>98</v>
          </cell>
          <cell r="U28">
            <v>1917</v>
          </cell>
          <cell r="V28">
            <v>0.68799999999999994</v>
          </cell>
          <cell r="X28">
            <v>0</v>
          </cell>
          <cell r="Y28" t="str">
            <v/>
          </cell>
          <cell r="AA28">
            <v>0</v>
          </cell>
          <cell r="AB28" t="str">
            <v/>
          </cell>
          <cell r="AC28">
            <v>0.58479999999999999</v>
          </cell>
          <cell r="AD28">
            <v>7.5029839999999997</v>
          </cell>
          <cell r="AE28">
            <v>23.948652961556085</v>
          </cell>
          <cell r="AF28">
            <v>23.948652961556085</v>
          </cell>
          <cell r="AG28">
            <v>25.231652961556087</v>
          </cell>
          <cell r="AH28">
            <v>123.64159603671462</v>
          </cell>
          <cell r="AI28">
            <v>4.04</v>
          </cell>
          <cell r="AJ28">
            <v>18.79</v>
          </cell>
          <cell r="AK28">
            <v>18</v>
          </cell>
          <cell r="AL28">
            <v>0.45</v>
          </cell>
          <cell r="AM28">
            <v>1.4E-2</v>
          </cell>
          <cell r="AN28">
            <v>0.11251437664031982</v>
          </cell>
          <cell r="AO28">
            <v>0.24521484374999999</v>
          </cell>
          <cell r="AP28">
            <v>0.25003194808959961</v>
          </cell>
          <cell r="AQ28">
            <v>3.9757790513113038</v>
          </cell>
          <cell r="AR28">
            <v>4.4897540672024876</v>
          </cell>
          <cell r="AS28">
            <v>7.6667329164274074</v>
          </cell>
          <cell r="AT28">
            <v>0.80564827037950104</v>
          </cell>
          <cell r="AU28">
            <v>0.91816264701982087</v>
          </cell>
          <cell r="AV28">
            <v>7.2278527823431746</v>
          </cell>
          <cell r="AW28">
            <v>1149.5403158632919</v>
          </cell>
          <cell r="AX28">
            <v>0.1075574247640555</v>
          </cell>
          <cell r="AY28">
            <v>150.4994376613574</v>
          </cell>
          <cell r="AZ28" t="str">
            <v>00°00'00''</v>
          </cell>
          <cell r="BA28">
            <v>1000</v>
          </cell>
          <cell r="BB28">
            <v>1E-3</v>
          </cell>
          <cell r="BC28">
            <v>0.151</v>
          </cell>
          <cell r="BD28">
            <v>5.8000000000000003E-2</v>
          </cell>
          <cell r="BE28">
            <v>0.21</v>
          </cell>
          <cell r="BF28">
            <v>0.20899999999999999</v>
          </cell>
          <cell r="BG28" t="str">
            <v/>
          </cell>
          <cell r="BH28" t="str">
            <v/>
          </cell>
          <cell r="BI28" t="str">
            <v/>
          </cell>
          <cell r="BJ28" t="str">
            <v/>
          </cell>
          <cell r="BK28" t="str">
            <v/>
          </cell>
          <cell r="BL28" t="str">
            <v/>
          </cell>
          <cell r="BM28" t="str">
            <v/>
          </cell>
          <cell r="BN28">
            <v>0.21</v>
          </cell>
          <cell r="BO28">
            <v>682.27300000000025</v>
          </cell>
          <cell r="BP28">
            <v>681.51300000000026</v>
          </cell>
          <cell r="BQ28">
            <v>682.7230000000003</v>
          </cell>
          <cell r="BR28">
            <v>681.96300000000031</v>
          </cell>
          <cell r="BS28">
            <v>684.62300000000005</v>
          </cell>
          <cell r="BT28">
            <v>683.44299999999998</v>
          </cell>
          <cell r="BU28" t="str">
            <v/>
          </cell>
          <cell r="BV28">
            <v>1.8999999999997499</v>
          </cell>
          <cell r="BW28">
            <v>1.4799999999996771</v>
          </cell>
          <cell r="BX28">
            <v>2.3499999999997501</v>
          </cell>
          <cell r="BY28">
            <v>450</v>
          </cell>
          <cell r="BZ28">
            <v>0.96250000000000002</v>
          </cell>
          <cell r="CA28">
            <v>0.5625</v>
          </cell>
          <cell r="CB28">
            <v>1.6899999999997135</v>
          </cell>
          <cell r="CC28">
            <v>1.4564712123942514</v>
          </cell>
          <cell r="CD28">
            <v>2833.4964716249356</v>
          </cell>
          <cell r="CE28">
            <v>8.5834483443120613E-2</v>
          </cell>
          <cell r="CF28">
            <v>708.13448840574506</v>
          </cell>
          <cell r="CG28">
            <v>3541.6309600306804</v>
          </cell>
          <cell r="CH28">
            <v>1.5</v>
          </cell>
          <cell r="CI28">
            <v>4487</v>
          </cell>
          <cell r="CJ28">
            <v>1.1839639937700068</v>
          </cell>
          <cell r="CK28">
            <v>1.5</v>
          </cell>
          <cell r="CL28">
            <v>2</v>
          </cell>
          <cell r="CM28">
            <v>2</v>
          </cell>
        </row>
        <row r="29">
          <cell r="A29">
            <v>18</v>
          </cell>
          <cell r="B29" t="str">
            <v>C17</v>
          </cell>
          <cell r="C29" t="str">
            <v>C18</v>
          </cell>
          <cell r="D29">
            <v>0.09</v>
          </cell>
          <cell r="F29">
            <v>0.44000000000000006</v>
          </cell>
          <cell r="G29">
            <v>5</v>
          </cell>
          <cell r="J29" t="str">
            <v/>
          </cell>
          <cell r="K29" t="str">
            <v/>
          </cell>
          <cell r="L29">
            <v>4.6541116427098697</v>
          </cell>
          <cell r="M29">
            <v>4.6541116427098697</v>
          </cell>
          <cell r="N29">
            <v>437.8905648792479</v>
          </cell>
          <cell r="O29">
            <v>0.6266236233907243</v>
          </cell>
          <cell r="P29">
            <v>120.73273186182799</v>
          </cell>
          <cell r="Q29">
            <v>0.09</v>
          </cell>
          <cell r="S29">
            <v>12.92</v>
          </cell>
          <cell r="T29">
            <v>98</v>
          </cell>
          <cell r="U29">
            <v>1952</v>
          </cell>
          <cell r="V29">
            <v>0.68799999999999994</v>
          </cell>
          <cell r="X29">
            <v>0</v>
          </cell>
          <cell r="Y29" t="str">
            <v/>
          </cell>
          <cell r="AA29">
            <v>0</v>
          </cell>
          <cell r="AB29" t="str">
            <v/>
          </cell>
          <cell r="AC29">
            <v>0.58479999999999999</v>
          </cell>
          <cell r="AD29">
            <v>7.5556159999999997</v>
          </cell>
          <cell r="AE29">
            <v>24.104294214297553</v>
          </cell>
          <cell r="AF29">
            <v>24.104294214297553</v>
          </cell>
          <cell r="AG29">
            <v>25.396294214297555</v>
          </cell>
          <cell r="AH29">
            <v>146.12902607612554</v>
          </cell>
          <cell r="AI29">
            <v>64.47</v>
          </cell>
          <cell r="AJ29">
            <v>0.38</v>
          </cell>
          <cell r="AK29">
            <v>18</v>
          </cell>
          <cell r="AL29">
            <v>0.45</v>
          </cell>
          <cell r="AM29">
            <v>1.4E-2</v>
          </cell>
          <cell r="AN29">
            <v>0.36901016235351564</v>
          </cell>
          <cell r="AO29">
            <v>0.26806640625</v>
          </cell>
          <cell r="AP29">
            <v>0.8200225830078125</v>
          </cell>
          <cell r="AQ29">
            <v>1.0469238242441505</v>
          </cell>
          <cell r="AR29">
            <v>0.52562657530616341</v>
          </cell>
          <cell r="AS29">
            <v>0.41680087223403262</v>
          </cell>
          <cell r="AT29">
            <v>5.5863888571355602E-2</v>
          </cell>
          <cell r="AU29">
            <v>0.42487405092487124</v>
          </cell>
          <cell r="AV29">
            <v>1.0278688540258512</v>
          </cell>
          <cell r="AW29">
            <v>163.47547780848203</v>
          </cell>
          <cell r="AX29">
            <v>0.89388957925127743</v>
          </cell>
          <cell r="AY29">
            <v>208.24170826422633</v>
          </cell>
          <cell r="AZ29" t="str">
            <v>57°44'32''</v>
          </cell>
          <cell r="BA29">
            <v>2.4182077430262381</v>
          </cell>
          <cell r="BB29">
            <v>1E-3</v>
          </cell>
          <cell r="BC29">
            <v>0.15</v>
          </cell>
          <cell r="BD29">
            <v>6.4000000000000001E-2</v>
          </cell>
          <cell r="BE29">
            <v>0.215</v>
          </cell>
          <cell r="BF29">
            <v>0.215</v>
          </cell>
          <cell r="BG29">
            <v>0.34315939100466136</v>
          </cell>
          <cell r="BH29">
            <v>2.6666666666666665</v>
          </cell>
          <cell r="BI29">
            <v>1.2</v>
          </cell>
          <cell r="BJ29">
            <v>4.2089160445659177E-2</v>
          </cell>
          <cell r="BK29">
            <v>0.31015556669565919</v>
          </cell>
          <cell r="BL29">
            <v>1.5244101460617611E-2</v>
          </cell>
          <cell r="BM29">
            <v>0.39047960178753216</v>
          </cell>
          <cell r="BN29">
            <v>0.28000000000000003</v>
          </cell>
          <cell r="BO29">
            <v>681.38300000000027</v>
          </cell>
          <cell r="BP29">
            <v>681.14300000000026</v>
          </cell>
          <cell r="BQ29">
            <v>681.83300000000031</v>
          </cell>
          <cell r="BR29">
            <v>681.5930000000003</v>
          </cell>
          <cell r="BS29">
            <v>683.44299999999998</v>
          </cell>
          <cell r="BT29">
            <v>684.57300000000009</v>
          </cell>
          <cell r="BU29" t="str">
            <v/>
          </cell>
          <cell r="BV29">
            <v>1.6099999999996726</v>
          </cell>
          <cell r="BW29">
            <v>2.9799999999997908</v>
          </cell>
          <cell r="BX29">
            <v>2.0599999999996728</v>
          </cell>
          <cell r="BY29">
            <v>450</v>
          </cell>
          <cell r="BZ29">
            <v>0.96250000000000002</v>
          </cell>
          <cell r="CA29">
            <v>0.5625</v>
          </cell>
          <cell r="CB29">
            <v>2.2949999999997317</v>
          </cell>
          <cell r="CC29">
            <v>1.8554138980513093</v>
          </cell>
          <cell r="CD29">
            <v>3609.6207661323515</v>
          </cell>
          <cell r="CE29">
            <v>4.8474597514741369E-2</v>
          </cell>
          <cell r="CF29">
            <v>399.9154294966163</v>
          </cell>
          <cell r="CG29">
            <v>4009.536195628968</v>
          </cell>
          <cell r="CH29">
            <v>1.5</v>
          </cell>
          <cell r="CI29">
            <v>4487</v>
          </cell>
          <cell r="CJ29">
            <v>1.3403842864817144</v>
          </cell>
          <cell r="CK29">
            <v>1.5</v>
          </cell>
          <cell r="CL29">
            <v>2</v>
          </cell>
          <cell r="CM29">
            <v>2</v>
          </cell>
        </row>
        <row r="30">
          <cell r="A30">
            <v>19</v>
          </cell>
          <cell r="B30" t="str">
            <v>C18</v>
          </cell>
          <cell r="C30" t="str">
            <v>C19</v>
          </cell>
          <cell r="D30">
            <v>0.04</v>
          </cell>
          <cell r="E30">
            <v>2.5499999999999998</v>
          </cell>
          <cell r="F30">
            <v>3.03</v>
          </cell>
          <cell r="G30">
            <v>5</v>
          </cell>
          <cell r="J30" t="str">
            <v/>
          </cell>
          <cell r="K30">
            <v>1.0409620105724</v>
          </cell>
          <cell r="L30">
            <v>5.6950736532822699</v>
          </cell>
          <cell r="M30">
            <v>5.6950736532822699</v>
          </cell>
          <cell r="N30">
            <v>418.73477282316048</v>
          </cell>
          <cell r="O30">
            <v>0.64050518134715029</v>
          </cell>
          <cell r="P30">
            <v>812.65142855847216</v>
          </cell>
          <cell r="Q30">
            <v>0.04</v>
          </cell>
          <cell r="R30">
            <v>2.5499999999999998</v>
          </cell>
          <cell r="S30">
            <v>15.51</v>
          </cell>
          <cell r="T30">
            <v>98</v>
          </cell>
          <cell r="U30">
            <v>2967</v>
          </cell>
          <cell r="V30">
            <v>0.68799999999999994</v>
          </cell>
          <cell r="X30">
            <v>0</v>
          </cell>
          <cell r="Y30" t="str">
            <v/>
          </cell>
          <cell r="AA30">
            <v>0</v>
          </cell>
          <cell r="AB30" t="str">
            <v/>
          </cell>
          <cell r="AC30">
            <v>0.58479999999999999</v>
          </cell>
          <cell r="AD30">
            <v>9.0702479999999994</v>
          </cell>
          <cell r="AE30">
            <v>28.551399527413498</v>
          </cell>
          <cell r="AF30">
            <v>28.551399527413498</v>
          </cell>
          <cell r="AG30">
            <v>30.102399527413496</v>
          </cell>
          <cell r="AH30">
            <v>842.75382808588563</v>
          </cell>
          <cell r="AI30">
            <v>19.3</v>
          </cell>
          <cell r="AJ30">
            <v>12.56</v>
          </cell>
          <cell r="AK30">
            <v>28</v>
          </cell>
          <cell r="AL30">
            <v>0.70000000000000007</v>
          </cell>
          <cell r="AM30">
            <v>1.2999999999999999E-2</v>
          </cell>
          <cell r="AN30">
            <v>0.27372342944145206</v>
          </cell>
          <cell r="AO30">
            <v>0.57541503906250013</v>
          </cell>
          <cell r="AP30">
            <v>0.39103347063064575</v>
          </cell>
          <cell r="AQ30">
            <v>6.0432101652517645</v>
          </cell>
          <cell r="AR30">
            <v>4.2668532950937799</v>
          </cell>
          <cell r="AS30">
            <v>11.682602929841305</v>
          </cell>
          <cell r="AT30">
            <v>1.8613857849848245</v>
          </cell>
          <cell r="AU30">
            <v>2.1351092144262767</v>
          </cell>
          <cell r="AV30">
            <v>8.5437610854409787</v>
          </cell>
          <cell r="AW30">
            <v>3288.0245898558483</v>
          </cell>
          <cell r="AX30">
            <v>0.25631007465270605</v>
          </cell>
          <cell r="AY30">
            <v>114.73554446443033</v>
          </cell>
          <cell r="AZ30" t="str">
            <v>93°30'22''</v>
          </cell>
          <cell r="BA30">
            <v>1.0077907318737453</v>
          </cell>
          <cell r="BB30">
            <v>1.71</v>
          </cell>
          <cell r="BC30">
            <v>0.18099999999999999</v>
          </cell>
          <cell r="BD30">
            <v>0.25600000000000001</v>
          </cell>
          <cell r="BE30">
            <v>2.1470000000000002</v>
          </cell>
          <cell r="BF30">
            <v>2.1470000000000002</v>
          </cell>
          <cell r="BG30">
            <v>0.65576210616210429</v>
          </cell>
          <cell r="BH30">
            <v>2.1428571428571428</v>
          </cell>
          <cell r="BI30">
            <v>1.2</v>
          </cell>
          <cell r="BJ30" t="str">
            <v/>
          </cell>
          <cell r="BK30" t="str">
            <v/>
          </cell>
          <cell r="BL30" t="str">
            <v/>
          </cell>
          <cell r="BM30">
            <v>1.2779304091405184</v>
          </cell>
          <cell r="BN30">
            <v>0.91</v>
          </cell>
          <cell r="BO30">
            <v>680.29300000000023</v>
          </cell>
          <cell r="BP30">
            <v>677.87300000000027</v>
          </cell>
          <cell r="BQ30">
            <v>680.99300000000028</v>
          </cell>
          <cell r="BR30">
            <v>678.57300000000032</v>
          </cell>
          <cell r="BS30">
            <v>684.57300000000009</v>
          </cell>
          <cell r="BT30">
            <v>679.55300000000011</v>
          </cell>
          <cell r="BU30" t="str">
            <v/>
          </cell>
          <cell r="BV30">
            <v>3.5799999999998136</v>
          </cell>
          <cell r="BW30">
            <v>0.97999999999979082</v>
          </cell>
          <cell r="BX30">
            <v>4.2799999999998137</v>
          </cell>
          <cell r="BY30">
            <v>700</v>
          </cell>
          <cell r="BZ30">
            <v>1.2749999999999999</v>
          </cell>
          <cell r="CA30">
            <v>0.875</v>
          </cell>
          <cell r="CB30">
            <v>2.2799999999998022</v>
          </cell>
          <cell r="CC30">
            <v>1.478405219135404</v>
          </cell>
          <cell r="CD30">
            <v>5046.9982171496813</v>
          </cell>
          <cell r="CE30">
            <v>7.5050793024618923E-2</v>
          </cell>
          <cell r="CF30">
            <v>619.16904245310616</v>
          </cell>
          <cell r="CG30">
            <v>5666.1672596027875</v>
          </cell>
          <cell r="CH30">
            <v>1.25</v>
          </cell>
          <cell r="CI30">
            <v>3416</v>
          </cell>
          <cell r="CJ30">
            <v>2.0733925862129636</v>
          </cell>
          <cell r="CK30">
            <v>2.2000000000000002</v>
          </cell>
          <cell r="CL30">
            <v>2</v>
          </cell>
          <cell r="CM30">
            <v>3</v>
          </cell>
        </row>
        <row r="31">
          <cell r="A31">
            <v>20</v>
          </cell>
          <cell r="B31" t="str">
            <v>C19</v>
          </cell>
          <cell r="C31" t="str">
            <v>C20</v>
          </cell>
          <cell r="D31">
            <v>0.06</v>
          </cell>
          <cell r="F31">
            <v>3.09</v>
          </cell>
          <cell r="G31">
            <v>5</v>
          </cell>
          <cell r="J31" t="str">
            <v/>
          </cell>
          <cell r="K31">
            <v>0.1114086862725861</v>
          </cell>
          <cell r="L31">
            <v>5.8064823395548562</v>
          </cell>
          <cell r="M31">
            <v>5.8064823395548562</v>
          </cell>
          <cell r="N31">
            <v>416.77659245846382</v>
          </cell>
          <cell r="O31">
            <v>0.63959865053513276</v>
          </cell>
          <cell r="P31">
            <v>823.70051548318918</v>
          </cell>
          <cell r="Q31">
            <v>0.06</v>
          </cell>
          <cell r="S31">
            <v>15.57</v>
          </cell>
          <cell r="T31">
            <v>98</v>
          </cell>
          <cell r="U31">
            <v>2991</v>
          </cell>
          <cell r="V31">
            <v>0.68799999999999994</v>
          </cell>
          <cell r="X31">
            <v>0</v>
          </cell>
          <cell r="Y31" t="str">
            <v/>
          </cell>
          <cell r="AA31">
            <v>0</v>
          </cell>
          <cell r="AB31" t="str">
            <v/>
          </cell>
          <cell r="AC31">
            <v>0.58479999999999999</v>
          </cell>
          <cell r="AD31">
            <v>9.1053359999999994</v>
          </cell>
          <cell r="AE31">
            <v>28.653739317893354</v>
          </cell>
          <cell r="AF31">
            <v>28.653739317893354</v>
          </cell>
          <cell r="AG31">
            <v>30.210739317893353</v>
          </cell>
          <cell r="AH31">
            <v>853.91125480108258</v>
          </cell>
          <cell r="AI31">
            <v>21.49</v>
          </cell>
          <cell r="AJ31">
            <v>19.920000000000002</v>
          </cell>
          <cell r="AK31">
            <v>28</v>
          </cell>
          <cell r="AL31">
            <v>0.70000000000000007</v>
          </cell>
          <cell r="AM31">
            <v>1.2999999999999999E-2</v>
          </cell>
          <cell r="AN31">
            <v>0.24419292211532592</v>
          </cell>
          <cell r="AO31">
            <v>0.57866210937500018</v>
          </cell>
          <cell r="AP31">
            <v>0.3488470315933227</v>
          </cell>
          <cell r="AQ31">
            <v>7.1455995945685054</v>
          </cell>
          <cell r="AR31">
            <v>5.3862416836514919</v>
          </cell>
          <cell r="AS31">
            <v>16.817122932812747</v>
          </cell>
          <cell r="AT31">
            <v>2.602425767884688</v>
          </cell>
          <cell r="AU31">
            <v>2.8466186900000139</v>
          </cell>
          <cell r="AV31">
            <v>10.75966977857024</v>
          </cell>
          <cell r="AW31">
            <v>4140.806192597528</v>
          </cell>
          <cell r="AX31">
            <v>0.20621859973248929</v>
          </cell>
          <cell r="AY31">
            <v>114.73715898942989</v>
          </cell>
          <cell r="AZ31" t="str">
            <v>00°00'00''</v>
          </cell>
          <cell r="BA31">
            <v>1000</v>
          </cell>
          <cell r="BB31">
            <v>0.71199999999999997</v>
          </cell>
          <cell r="BC31">
            <v>7.3999999999999996E-2</v>
          </cell>
          <cell r="BD31">
            <v>0.111</v>
          </cell>
          <cell r="BE31">
            <v>0.89699999999999991</v>
          </cell>
          <cell r="BF31">
            <v>0.89699999999999991</v>
          </cell>
          <cell r="BG31" t="str">
            <v/>
          </cell>
          <cell r="BH31" t="str">
            <v/>
          </cell>
          <cell r="BI31" t="str">
            <v/>
          </cell>
          <cell r="BJ31" t="str">
            <v/>
          </cell>
          <cell r="BK31" t="str">
            <v/>
          </cell>
          <cell r="BL31" t="str">
            <v/>
          </cell>
          <cell r="BM31" t="str">
            <v/>
          </cell>
          <cell r="BN31">
            <v>0.9</v>
          </cell>
          <cell r="BO31">
            <v>676.98300000000029</v>
          </cell>
          <cell r="BP31">
            <v>672.70300000000032</v>
          </cell>
          <cell r="BQ31">
            <v>677.68300000000033</v>
          </cell>
          <cell r="BR31">
            <v>673.40300000000036</v>
          </cell>
          <cell r="BS31">
            <v>679.55300000000011</v>
          </cell>
          <cell r="BT31">
            <v>674.35300000000007</v>
          </cell>
          <cell r="BU31" t="str">
            <v/>
          </cell>
          <cell r="BV31">
            <v>1.8699999999997772</v>
          </cell>
          <cell r="BW31">
            <v>0.94999999999970441</v>
          </cell>
          <cell r="BX31">
            <v>2.5699999999997774</v>
          </cell>
          <cell r="BY31">
            <v>700</v>
          </cell>
          <cell r="BZ31">
            <v>1.2749999999999999</v>
          </cell>
          <cell r="CA31">
            <v>0.875</v>
          </cell>
          <cell r="CB31">
            <v>1.4099999999997408</v>
          </cell>
          <cell r="CC31">
            <v>0.98163236546473365</v>
          </cell>
          <cell r="CD31">
            <v>3351.1088396280757</v>
          </cell>
          <cell r="CE31">
            <v>0.17724447485870864</v>
          </cell>
          <cell r="CF31">
            <v>1462.2669175843464</v>
          </cell>
          <cell r="CG31">
            <v>4813.3757572124223</v>
          </cell>
          <cell r="CH31">
            <v>1.25</v>
          </cell>
          <cell r="CI31">
            <v>3416</v>
          </cell>
          <cell r="CJ31">
            <v>1.7613348057715246</v>
          </cell>
          <cell r="CK31">
            <v>1.9</v>
          </cell>
          <cell r="CL31">
            <v>2</v>
          </cell>
          <cell r="CM31">
            <v>3</v>
          </cell>
        </row>
        <row r="32">
          <cell r="A32">
            <v>21</v>
          </cell>
          <cell r="B32" t="str">
            <v>C20</v>
          </cell>
          <cell r="C32" t="str">
            <v>A21</v>
          </cell>
          <cell r="F32">
            <v>3.09</v>
          </cell>
          <cell r="G32">
            <v>5</v>
          </cell>
          <cell r="J32" t="str">
            <v/>
          </cell>
          <cell r="K32">
            <v>3.8589780837585699E-2</v>
          </cell>
          <cell r="L32">
            <v>5.8450721203924418</v>
          </cell>
          <cell r="M32">
            <v>5.8450721203924418</v>
          </cell>
          <cell r="N32">
            <v>416.1022764375839</v>
          </cell>
          <cell r="O32">
            <v>0.63457776427703505</v>
          </cell>
          <cell r="P32">
            <v>815.91218958335151</v>
          </cell>
          <cell r="S32">
            <v>15.57</v>
          </cell>
          <cell r="T32">
            <v>98</v>
          </cell>
          <cell r="U32">
            <v>2991</v>
          </cell>
          <cell r="V32">
            <v>0.68799999999999994</v>
          </cell>
          <cell r="X32">
            <v>0</v>
          </cell>
          <cell r="Y32" t="str">
            <v/>
          </cell>
          <cell r="AA32">
            <v>0</v>
          </cell>
          <cell r="AB32" t="str">
            <v/>
          </cell>
          <cell r="AC32">
            <v>0.58479999999999999</v>
          </cell>
          <cell r="AD32">
            <v>9.1053359999999994</v>
          </cell>
          <cell r="AE32">
            <v>28.653739317893354</v>
          </cell>
          <cell r="AF32">
            <v>28.653739317893354</v>
          </cell>
          <cell r="AG32">
            <v>30.210739317893353</v>
          </cell>
          <cell r="AH32">
            <v>846.1229289012449</v>
          </cell>
          <cell r="AI32">
            <v>16.46</v>
          </cell>
          <cell r="AJ32">
            <v>5.71</v>
          </cell>
          <cell r="AK32">
            <v>24</v>
          </cell>
          <cell r="AL32">
            <v>0.60000000000000009</v>
          </cell>
          <cell r="AM32">
            <v>1.2999999999999999E-2</v>
          </cell>
          <cell r="AN32">
            <v>0.36759567260742199</v>
          </cell>
          <cell r="AO32">
            <v>0.56345214843750013</v>
          </cell>
          <cell r="AP32">
            <v>0.61265945434570324</v>
          </cell>
          <cell r="AQ32">
            <v>4.659697786559974</v>
          </cell>
          <cell r="AR32">
            <v>2.6670380059460763</v>
          </cell>
          <cell r="AS32">
            <v>6.6460351725848561</v>
          </cell>
          <cell r="AT32">
            <v>1.1066658237549398</v>
          </cell>
          <cell r="AU32">
            <v>1.4742614963623617</v>
          </cell>
          <cell r="AV32">
            <v>5.1980581877270664</v>
          </cell>
          <cell r="AW32">
            <v>1469.7163273946069</v>
          </cell>
          <cell r="AX32">
            <v>0.57570492559008479</v>
          </cell>
          <cell r="AY32">
            <v>99.698075365859424</v>
          </cell>
          <cell r="AZ32" t="str">
            <v>15°02'21''</v>
          </cell>
          <cell r="BA32">
            <v>9.4697332935740395</v>
          </cell>
          <cell r="BB32">
            <v>1E-3</v>
          </cell>
          <cell r="BC32">
            <v>0.29899999999999999</v>
          </cell>
          <cell r="BD32">
            <v>0.35499999999999998</v>
          </cell>
          <cell r="BE32">
            <v>0.65500000000000003</v>
          </cell>
          <cell r="BF32">
            <v>0.65399999999999991</v>
          </cell>
          <cell r="BG32" t="str">
            <v/>
          </cell>
          <cell r="BH32" t="str">
            <v/>
          </cell>
          <cell r="BI32" t="str">
            <v/>
          </cell>
          <cell r="BJ32" t="str">
            <v/>
          </cell>
          <cell r="BK32" t="str">
            <v/>
          </cell>
          <cell r="BL32" t="str">
            <v/>
          </cell>
          <cell r="BM32" t="str">
            <v/>
          </cell>
          <cell r="BN32">
            <v>0.1</v>
          </cell>
          <cell r="BO32">
            <v>671.11300000000028</v>
          </cell>
          <cell r="BP32">
            <v>670.17300000000023</v>
          </cell>
          <cell r="BQ32">
            <v>671.71300000000031</v>
          </cell>
          <cell r="BR32">
            <v>670.77300000000025</v>
          </cell>
          <cell r="BS32">
            <v>674.35300000000007</v>
          </cell>
          <cell r="BT32">
            <v>672.02300000000014</v>
          </cell>
          <cell r="BU32">
            <v>1.5900000000000318</v>
          </cell>
          <cell r="BV32">
            <v>2.639999999999759</v>
          </cell>
          <cell r="BW32">
            <v>1.2499999999998863</v>
          </cell>
          <cell r="BX32">
            <v>3.2399999999997591</v>
          </cell>
          <cell r="BY32">
            <v>600</v>
          </cell>
          <cell r="BZ32">
            <v>1.1499999999999999</v>
          </cell>
          <cell r="CA32">
            <v>0.75</v>
          </cell>
          <cell r="CB32">
            <v>1.9449999999998226</v>
          </cell>
          <cell r="CC32">
            <v>1.412298630530689</v>
          </cell>
          <cell r="CD32">
            <v>3922.3063716413558</v>
          </cell>
          <cell r="CE32">
            <v>8.7159735983932562E-2</v>
          </cell>
          <cell r="CF32">
            <v>719.06782186744363</v>
          </cell>
          <cell r="CG32">
            <v>4641.3741935087992</v>
          </cell>
          <cell r="CH32">
            <v>1.25</v>
          </cell>
          <cell r="CI32">
            <v>2928</v>
          </cell>
          <cell r="CJ32">
            <v>1.9814609774200818</v>
          </cell>
          <cell r="CK32">
            <v>2.2000000000000002</v>
          </cell>
          <cell r="CL32">
            <v>2</v>
          </cell>
          <cell r="CM32">
            <v>3</v>
          </cell>
        </row>
        <row r="33">
          <cell r="A33">
            <v>22</v>
          </cell>
          <cell r="B33" t="str">
            <v>A21</v>
          </cell>
          <cell r="C33" t="str">
            <v>C725</v>
          </cell>
          <cell r="E33">
            <v>-3</v>
          </cell>
          <cell r="F33">
            <v>8.9999999999999858E-2</v>
          </cell>
          <cell r="G33">
            <v>5</v>
          </cell>
          <cell r="J33" t="str">
            <v/>
          </cell>
          <cell r="K33">
            <v>0.48517237035901284</v>
          </cell>
          <cell r="L33">
            <v>6.330244490751455</v>
          </cell>
          <cell r="M33">
            <v>6.330244490751455</v>
          </cell>
          <cell r="N33">
            <v>407.79409737979614</v>
          </cell>
          <cell r="O33">
            <v>0.62647629310344866</v>
          </cell>
          <cell r="P33">
            <v>22.992600102836498</v>
          </cell>
          <cell r="S33">
            <v>15.57</v>
          </cell>
          <cell r="T33">
            <v>98</v>
          </cell>
          <cell r="U33">
            <v>2991</v>
          </cell>
          <cell r="V33">
            <v>0.68799999999999994</v>
          </cell>
          <cell r="X33">
            <v>0</v>
          </cell>
          <cell r="Y33" t="str">
            <v/>
          </cell>
          <cell r="AA33">
            <v>0</v>
          </cell>
          <cell r="AB33" t="str">
            <v/>
          </cell>
          <cell r="AC33">
            <v>0.58479999999999999</v>
          </cell>
          <cell r="AD33">
            <v>9.1053359999999994</v>
          </cell>
          <cell r="AE33">
            <v>28.653739317893354</v>
          </cell>
          <cell r="AF33">
            <v>28.653739317893354</v>
          </cell>
          <cell r="AG33">
            <v>30.210739317893353</v>
          </cell>
          <cell r="AH33">
            <v>53.203339420729847</v>
          </cell>
          <cell r="AI33">
            <v>18.559999999999999</v>
          </cell>
          <cell r="AJ33">
            <v>0.5</v>
          </cell>
          <cell r="AK33">
            <v>12</v>
          </cell>
          <cell r="AL33">
            <v>0.30000000000000004</v>
          </cell>
          <cell r="AM33">
            <v>1.4E-2</v>
          </cell>
          <cell r="AN33">
            <v>0.23405742645263677</v>
          </cell>
          <cell r="AO33">
            <v>0.17929687500000002</v>
          </cell>
          <cell r="AP33">
            <v>0.78019142150878917</v>
          </cell>
          <cell r="AQ33">
            <v>0.89916319209920159</v>
          </cell>
          <cell r="AR33">
            <v>0.58778155347259819</v>
          </cell>
          <cell r="AS33">
            <v>0.35221054419674536</v>
          </cell>
          <cell r="AT33">
            <v>4.1207667993171541E-2</v>
          </cell>
          <cell r="AU33">
            <v>0.27526509444580832</v>
          </cell>
          <cell r="AV33">
            <v>0.89978083297385381</v>
          </cell>
          <cell r="AW33">
            <v>63.601759231010206</v>
          </cell>
          <cell r="AX33">
            <v>0.83650735551965016</v>
          </cell>
          <cell r="AY33">
            <v>119.92178337811953</v>
          </cell>
          <cell r="AZ33" t="str">
            <v>20°13'25''</v>
          </cell>
          <cell r="BA33">
            <v>11.214496684338839</v>
          </cell>
          <cell r="BB33">
            <v>1E-3</v>
          </cell>
          <cell r="BC33">
            <v>0.21299999999999999</v>
          </cell>
          <cell r="BD33">
            <v>0.02</v>
          </cell>
          <cell r="BE33">
            <v>0.23399999999999999</v>
          </cell>
          <cell r="BF33">
            <v>0.23399999999999999</v>
          </cell>
          <cell r="BG33">
            <v>0.34429160941380316</v>
          </cell>
          <cell r="BH33">
            <v>3.9999999999999991</v>
          </cell>
          <cell r="BI33">
            <v>1.2</v>
          </cell>
          <cell r="BJ33">
            <v>3.2357977204485085E-2</v>
          </cell>
          <cell r="BK33">
            <v>0.2116548522044851</v>
          </cell>
          <cell r="BL33">
            <v>1.0252508574409323E-2</v>
          </cell>
          <cell r="BM33">
            <v>0.26628883293467331</v>
          </cell>
          <cell r="BN33">
            <v>-0.1</v>
          </cell>
          <cell r="BO33">
            <v>670.14300000000026</v>
          </cell>
          <cell r="BP33">
            <v>670.05300000000022</v>
          </cell>
          <cell r="BQ33">
            <v>670.44300000000021</v>
          </cell>
          <cell r="BR33">
            <v>670.35300000000018</v>
          </cell>
          <cell r="BS33">
            <v>672.02300000000014</v>
          </cell>
          <cell r="BT33">
            <v>672.40300000000002</v>
          </cell>
          <cell r="BU33" t="str">
            <v/>
          </cell>
          <cell r="BV33">
            <v>1.5799999999999272</v>
          </cell>
          <cell r="BW33">
            <v>2.0499999999998408</v>
          </cell>
          <cell r="BX33">
            <v>1.8799999999999273</v>
          </cell>
          <cell r="BY33">
            <v>300</v>
          </cell>
          <cell r="BZ33">
            <v>0.77500000000000002</v>
          </cell>
          <cell r="CA33">
            <v>0.375</v>
          </cell>
          <cell r="CB33">
            <v>1.814999999999884</v>
          </cell>
          <cell r="CC33">
            <v>1.8301559529052325</v>
          </cell>
          <cell r="CD33">
            <v>2308.3985803487813</v>
          </cell>
          <cell r="CE33">
            <v>5.0728678463819565E-2</v>
          </cell>
          <cell r="CF33">
            <v>418.51159732651143</v>
          </cell>
          <cell r="CG33">
            <v>2726.9101776752927</v>
          </cell>
          <cell r="CH33">
            <v>1.5</v>
          </cell>
          <cell r="CI33">
            <v>3365</v>
          </cell>
          <cell r="CJ33">
            <v>1.215561743391661</v>
          </cell>
          <cell r="CK33">
            <v>1.5</v>
          </cell>
          <cell r="CL33">
            <v>2</v>
          </cell>
          <cell r="CM33">
            <v>2</v>
          </cell>
        </row>
        <row r="34">
          <cell r="A34">
            <v>23</v>
          </cell>
          <cell r="F34" t="str">
            <v/>
          </cell>
          <cell r="G34" t="str">
            <v/>
          </cell>
          <cell r="J34" t="str">
            <v/>
          </cell>
          <cell r="L34" t="str">
            <v/>
          </cell>
          <cell r="M34" t="str">
            <v/>
          </cell>
          <cell r="N34" t="str">
            <v/>
          </cell>
          <cell r="O34" t="str">
            <v/>
          </cell>
          <cell r="P34" t="str">
            <v/>
          </cell>
          <cell r="S34" t="str">
            <v/>
          </cell>
          <cell r="T34">
            <v>98</v>
          </cell>
          <cell r="U34" t="str">
            <v/>
          </cell>
          <cell r="V34">
            <v>0.68799999999999994</v>
          </cell>
          <cell r="X34">
            <v>0</v>
          </cell>
          <cell r="Y34" t="str">
            <v/>
          </cell>
          <cell r="AA34">
            <v>0</v>
          </cell>
          <cell r="AB34" t="str">
            <v/>
          </cell>
          <cell r="AC34" t="str">
            <v/>
          </cell>
          <cell r="AD34" t="str">
            <v/>
          </cell>
          <cell r="AE34" t="str">
            <v/>
          </cell>
          <cell r="AF34" t="str">
            <v/>
          </cell>
          <cell r="AG34" t="str">
            <v/>
          </cell>
          <cell r="AH34" t="str">
            <v/>
          </cell>
          <cell r="AI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t="str">
            <v/>
          </cell>
          <cell r="BM34" t="str">
            <v/>
          </cell>
          <cell r="BN34" t="str">
            <v/>
          </cell>
          <cell r="BO34">
            <v>670.05300000000022</v>
          </cell>
          <cell r="BP34" t="str">
            <v/>
          </cell>
          <cell r="BQ34">
            <v>670.05300000000022</v>
          </cell>
          <cell r="BR34" t="str">
            <v/>
          </cell>
          <cell r="BS34" t="str">
            <v/>
          </cell>
          <cell r="BT34" t="str">
            <v/>
          </cell>
          <cell r="BU34" t="str">
            <v/>
          </cell>
          <cell r="BV34" t="str">
            <v/>
          </cell>
          <cell r="BW34" t="str">
            <v/>
          </cell>
          <cell r="BX34" t="str">
            <v/>
          </cell>
          <cell r="BY34">
            <v>0</v>
          </cell>
          <cell r="BZ34">
            <v>0.4</v>
          </cell>
          <cell r="CA34">
            <v>0</v>
          </cell>
          <cell r="CB34">
            <v>0</v>
          </cell>
          <cell r="CC34">
            <v>0</v>
          </cell>
          <cell r="CD34">
            <v>0</v>
          </cell>
          <cell r="CE34" t="e">
            <v>#VALUE!</v>
          </cell>
          <cell r="CF34" t="e">
            <v>#VALUE!</v>
          </cell>
          <cell r="CG34" t="e">
            <v>#VALUE!</v>
          </cell>
          <cell r="CH34">
            <v>1.5</v>
          </cell>
          <cell r="CI34" t="e">
            <v>#VALUE!</v>
          </cell>
          <cell r="CJ34" t="e">
            <v>#VALUE!</v>
          </cell>
          <cell r="CK34" t="e">
            <v>#VALUE!</v>
          </cell>
          <cell r="CL34">
            <v>2</v>
          </cell>
          <cell r="CM34">
            <v>2</v>
          </cell>
        </row>
        <row r="35">
          <cell r="A35">
            <v>24</v>
          </cell>
          <cell r="C35" t="str">
            <v/>
          </cell>
          <cell r="F35" t="str">
            <v/>
          </cell>
          <cell r="G35" t="str">
            <v/>
          </cell>
          <cell r="J35" t="str">
            <v/>
          </cell>
          <cell r="L35" t="str">
            <v/>
          </cell>
          <cell r="M35" t="str">
            <v/>
          </cell>
          <cell r="N35" t="str">
            <v/>
          </cell>
          <cell r="O35" t="str">
            <v/>
          </cell>
          <cell r="P35" t="str">
            <v/>
          </cell>
          <cell r="S35" t="str">
            <v/>
          </cell>
          <cell r="T35">
            <v>98</v>
          </cell>
          <cell r="U35" t="str">
            <v/>
          </cell>
          <cell r="V35">
            <v>0.68799999999999994</v>
          </cell>
          <cell r="X35">
            <v>0</v>
          </cell>
          <cell r="Y35" t="str">
            <v/>
          </cell>
          <cell r="AA35">
            <v>0</v>
          </cell>
          <cell r="AB35" t="str">
            <v/>
          </cell>
          <cell r="AC35" t="str">
            <v/>
          </cell>
          <cell r="AD35" t="str">
            <v/>
          </cell>
          <cell r="AE35" t="str">
            <v/>
          </cell>
          <cell r="AF35" t="str">
            <v/>
          </cell>
          <cell r="AG35" t="str">
            <v/>
          </cell>
          <cell r="AH35" t="str">
            <v/>
          </cell>
          <cell r="AI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t="str">
            <v/>
          </cell>
          <cell r="BC35" t="str">
            <v/>
          </cell>
          <cell r="BD35" t="str">
            <v/>
          </cell>
          <cell r="BE35" t="str">
            <v/>
          </cell>
          <cell r="BF35" t="str">
            <v/>
          </cell>
          <cell r="BG35" t="str">
            <v/>
          </cell>
          <cell r="BH35" t="str">
            <v/>
          </cell>
          <cell r="BI35" t="str">
            <v/>
          </cell>
          <cell r="BJ35" t="str">
            <v/>
          </cell>
          <cell r="BK35" t="str">
            <v/>
          </cell>
          <cell r="BL35" t="str">
            <v/>
          </cell>
          <cell r="BM35" t="str">
            <v/>
          </cell>
          <cell r="BN35" t="str">
            <v/>
          </cell>
          <cell r="BO35">
            <v>0</v>
          </cell>
          <cell r="BP35" t="str">
            <v/>
          </cell>
          <cell r="BQ35">
            <v>0</v>
          </cell>
          <cell r="BR35" t="str">
            <v/>
          </cell>
          <cell r="BS35" t="str">
            <v/>
          </cell>
          <cell r="BT35" t="str">
            <v/>
          </cell>
          <cell r="BU35" t="str">
            <v/>
          </cell>
          <cell r="BV35" t="str">
            <v/>
          </cell>
          <cell r="BW35" t="str">
            <v/>
          </cell>
          <cell r="BX35" t="str">
            <v/>
          </cell>
          <cell r="BY35">
            <v>0</v>
          </cell>
          <cell r="BZ35">
            <v>0.4</v>
          </cell>
          <cell r="CA35">
            <v>0</v>
          </cell>
          <cell r="CB35">
            <v>0</v>
          </cell>
          <cell r="CC35">
            <v>0</v>
          </cell>
          <cell r="CD35">
            <v>0</v>
          </cell>
          <cell r="CE35" t="e">
            <v>#VALUE!</v>
          </cell>
          <cell r="CF35" t="e">
            <v>#VALUE!</v>
          </cell>
          <cell r="CG35" t="e">
            <v>#VALUE!</v>
          </cell>
          <cell r="CH35">
            <v>1.5</v>
          </cell>
          <cell r="CI35" t="e">
            <v>#VALUE!</v>
          </cell>
          <cell r="CJ35" t="e">
            <v>#VALUE!</v>
          </cell>
          <cell r="CK35" t="e">
            <v>#VALUE!</v>
          </cell>
          <cell r="CL35">
            <v>2</v>
          </cell>
          <cell r="CM35">
            <v>2</v>
          </cell>
        </row>
        <row r="36">
          <cell r="A36">
            <v>25</v>
          </cell>
          <cell r="B36" t="str">
            <v>C65</v>
          </cell>
          <cell r="C36" t="str">
            <v>C02</v>
          </cell>
          <cell r="D36">
            <v>1.06</v>
          </cell>
          <cell r="F36">
            <v>1.06</v>
          </cell>
          <cell r="G36">
            <v>5</v>
          </cell>
          <cell r="H36">
            <v>36.799999999999997</v>
          </cell>
          <cell r="I36">
            <v>16</v>
          </cell>
          <cell r="J36">
            <v>43.478260869565219</v>
          </cell>
          <cell r="K36">
            <v>4.8647885230008001E-2</v>
          </cell>
          <cell r="L36">
            <v>1.9674559208888331</v>
          </cell>
          <cell r="M36">
            <v>3</v>
          </cell>
          <cell r="N36">
            <v>471.90281881227315</v>
          </cell>
          <cell r="O36">
            <v>0.63052939412117581</v>
          </cell>
          <cell r="P36">
            <v>315.40151433556429</v>
          </cell>
          <cell r="Q36">
            <v>1.06</v>
          </cell>
          <cell r="S36">
            <v>1.06</v>
          </cell>
          <cell r="T36">
            <v>98</v>
          </cell>
          <cell r="U36">
            <v>416</v>
          </cell>
          <cell r="V36">
            <v>0.68799999999999994</v>
          </cell>
          <cell r="X36" t="str">
            <v/>
          </cell>
          <cell r="Y36" t="str">
            <v/>
          </cell>
          <cell r="AA36" t="str">
            <v/>
          </cell>
          <cell r="AB36" t="str">
            <v/>
          </cell>
          <cell r="AC36">
            <v>0.58479999999999999</v>
          </cell>
          <cell r="AD36">
            <v>0.61988799999999999</v>
          </cell>
          <cell r="AE36">
            <v>2.3754089779960461</v>
          </cell>
          <cell r="AF36">
            <v>2.3754089779960461</v>
          </cell>
          <cell r="AG36">
            <v>2.481408977996046</v>
          </cell>
          <cell r="AH36">
            <v>317.88292331356035</v>
          </cell>
          <cell r="AI36">
            <v>16.670000000000002</v>
          </cell>
          <cell r="AJ36">
            <v>6.88</v>
          </cell>
          <cell r="AK36">
            <v>14</v>
          </cell>
          <cell r="AL36">
            <v>0.35000000000000003</v>
          </cell>
          <cell r="AM36">
            <v>1.4E-2</v>
          </cell>
          <cell r="AN36">
            <v>0.28684284687042244</v>
          </cell>
          <cell r="AO36">
            <v>0.34468078613281261</v>
          </cell>
          <cell r="AP36">
            <v>0.81955099105834972</v>
          </cell>
          <cell r="AQ36">
            <v>3.7667191182941138</v>
          </cell>
          <cell r="AR36">
            <v>2.1460192077338629</v>
          </cell>
          <cell r="AS36">
            <v>5.8668386919375335</v>
          </cell>
          <cell r="AT36">
            <v>0.72314846667290444</v>
          </cell>
          <cell r="AU36">
            <v>1.0099913135433269</v>
          </cell>
          <cell r="AV36">
            <v>3.6989388155534599</v>
          </cell>
          <cell r="AW36">
            <v>355.87961965126453</v>
          </cell>
          <cell r="AX36">
            <v>0.89323160349857034</v>
          </cell>
          <cell r="AY36">
            <v>114.16598646464206</v>
          </cell>
          <cell r="AZ36" t="b">
            <v>0</v>
          </cell>
          <cell r="BA36" t="str">
            <v/>
          </cell>
          <cell r="BB36">
            <v>1E-3</v>
          </cell>
          <cell r="BC36">
            <v>0</v>
          </cell>
          <cell r="BD36">
            <v>0</v>
          </cell>
          <cell r="BE36">
            <v>1E-3</v>
          </cell>
          <cell r="BF36" t="str">
            <v/>
          </cell>
          <cell r="BG36">
            <v>1.3992256904642315</v>
          </cell>
          <cell r="BH36">
            <v>3.4285714285714279</v>
          </cell>
          <cell r="BI36">
            <v>1.2</v>
          </cell>
          <cell r="BJ36" t="str">
            <v/>
          </cell>
          <cell r="BK36" t="str">
            <v/>
          </cell>
          <cell r="BL36" t="str">
            <v/>
          </cell>
          <cell r="BM36">
            <v>1.8645732578563656</v>
          </cell>
          <cell r="BN36">
            <v>0</v>
          </cell>
          <cell r="BO36">
            <v>732.16300000000012</v>
          </cell>
          <cell r="BP36">
            <v>731.01300000000015</v>
          </cell>
          <cell r="BQ36">
            <v>732.51300000000015</v>
          </cell>
          <cell r="BR36">
            <v>731.36300000000017</v>
          </cell>
          <cell r="BS36">
            <v>733.76300000000015</v>
          </cell>
          <cell r="BT36">
            <v>732.75300000000016</v>
          </cell>
          <cell r="BU36" t="b">
            <v>0</v>
          </cell>
          <cell r="BV36">
            <v>1.25</v>
          </cell>
          <cell r="BW36">
            <v>1.3899999999999864</v>
          </cell>
          <cell r="BX36">
            <v>1.6</v>
          </cell>
          <cell r="BY36">
            <v>350</v>
          </cell>
          <cell r="BZ36">
            <v>0.83750000000000002</v>
          </cell>
          <cell r="CA36">
            <v>0.4375</v>
          </cell>
          <cell r="CB36">
            <v>1.3199999999999932</v>
          </cell>
          <cell r="CC36">
            <v>1.3318877741955721</v>
          </cell>
          <cell r="CD36">
            <v>1961.8082591506625</v>
          </cell>
          <cell r="CE36">
            <v>0.10512844739980842</v>
          </cell>
          <cell r="CF36">
            <v>867.3096910484195</v>
          </cell>
          <cell r="CG36">
            <v>2829.1179501990819</v>
          </cell>
          <cell r="CH36">
            <v>1.5</v>
          </cell>
          <cell r="CI36">
            <v>3671</v>
          </cell>
          <cell r="CJ36">
            <v>1.1560002520562853</v>
          </cell>
          <cell r="CK36">
            <v>1.5</v>
          </cell>
          <cell r="CL36">
            <v>2</v>
          </cell>
          <cell r="CM36">
            <v>2</v>
          </cell>
        </row>
        <row r="37">
          <cell r="A37">
            <v>26</v>
          </cell>
          <cell r="F37" t="str">
            <v/>
          </cell>
          <cell r="G37" t="str">
            <v/>
          </cell>
          <cell r="J37" t="str">
            <v/>
          </cell>
          <cell r="L37" t="str">
            <v/>
          </cell>
          <cell r="M37" t="str">
            <v/>
          </cell>
          <cell r="N37" t="str">
            <v/>
          </cell>
          <cell r="O37" t="str">
            <v/>
          </cell>
          <cell r="P37" t="str">
            <v/>
          </cell>
          <cell r="S37" t="str">
            <v/>
          </cell>
          <cell r="X37">
            <v>0</v>
          </cell>
          <cell r="Y37" t="str">
            <v/>
          </cell>
          <cell r="AA37">
            <v>0</v>
          </cell>
          <cell r="AB37" t="str">
            <v/>
          </cell>
          <cell r="AC37" t="str">
            <v/>
          </cell>
          <cell r="AD37" t="str">
            <v/>
          </cell>
          <cell r="AE37" t="str">
            <v/>
          </cell>
          <cell r="AF37" t="str">
            <v/>
          </cell>
          <cell r="AG37" t="str">
            <v/>
          </cell>
          <cell r="AH37" t="str">
            <v/>
          </cell>
          <cell r="AI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
          </cell>
          <cell r="BL37" t="str">
            <v/>
          </cell>
          <cell r="BM37" t="str">
            <v/>
          </cell>
          <cell r="BN37" t="str">
            <v/>
          </cell>
          <cell r="BO37">
            <v>731.01300000000015</v>
          </cell>
          <cell r="BP37" t="str">
            <v/>
          </cell>
          <cell r="BQ37">
            <v>731.01300000000015</v>
          </cell>
          <cell r="BR37" t="str">
            <v/>
          </cell>
          <cell r="BS37" t="str">
            <v/>
          </cell>
          <cell r="BT37" t="str">
            <v/>
          </cell>
          <cell r="BU37" t="str">
            <v/>
          </cell>
          <cell r="BV37" t="str">
            <v/>
          </cell>
          <cell r="BW37" t="str">
            <v/>
          </cell>
          <cell r="BX37" t="str">
            <v/>
          </cell>
          <cell r="BY37">
            <v>0</v>
          </cell>
          <cell r="BZ37">
            <v>0.4</v>
          </cell>
          <cell r="CA37">
            <v>0</v>
          </cell>
          <cell r="CB37">
            <v>0</v>
          </cell>
          <cell r="CC37">
            <v>0</v>
          </cell>
          <cell r="CD37">
            <v>0</v>
          </cell>
          <cell r="CE37" t="e">
            <v>#VALUE!</v>
          </cell>
          <cell r="CF37" t="e">
            <v>#VALUE!</v>
          </cell>
          <cell r="CG37" t="e">
            <v>#VALUE!</v>
          </cell>
          <cell r="CH37">
            <v>1.25</v>
          </cell>
          <cell r="CI37">
            <v>0</v>
          </cell>
          <cell r="CJ37" t="e">
            <v>#VALUE!</v>
          </cell>
          <cell r="CK37" t="e">
            <v>#VALUE!</v>
          </cell>
          <cell r="CL37">
            <v>3</v>
          </cell>
          <cell r="CM37">
            <v>3</v>
          </cell>
        </row>
        <row r="38">
          <cell r="A38">
            <v>27</v>
          </cell>
          <cell r="C38" t="str">
            <v/>
          </cell>
          <cell r="F38" t="str">
            <v/>
          </cell>
          <cell r="G38" t="str">
            <v/>
          </cell>
          <cell r="J38" t="str">
            <v/>
          </cell>
          <cell r="K38" t="str">
            <v/>
          </cell>
          <cell r="L38" t="str">
            <v/>
          </cell>
          <cell r="M38" t="str">
            <v/>
          </cell>
          <cell r="N38" t="str">
            <v/>
          </cell>
          <cell r="O38" t="str">
            <v/>
          </cell>
          <cell r="P38" t="str">
            <v/>
          </cell>
          <cell r="S38" t="str">
            <v/>
          </cell>
          <cell r="U38" t="str">
            <v/>
          </cell>
          <cell r="X38">
            <v>0</v>
          </cell>
          <cell r="Y38" t="str">
            <v/>
          </cell>
          <cell r="AA38">
            <v>0</v>
          </cell>
          <cell r="AB38" t="str">
            <v/>
          </cell>
          <cell r="AC38" t="str">
            <v/>
          </cell>
          <cell r="AD38" t="str">
            <v/>
          </cell>
          <cell r="AE38" t="str">
            <v/>
          </cell>
          <cell r="AF38" t="str">
            <v/>
          </cell>
          <cell r="AG38" t="str">
            <v/>
          </cell>
          <cell r="AH38" t="str">
            <v/>
          </cell>
          <cell r="AI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v>0</v>
          </cell>
          <cell r="BP38" t="str">
            <v/>
          </cell>
          <cell r="BQ38">
            <v>0</v>
          </cell>
          <cell r="BR38" t="str">
            <v/>
          </cell>
          <cell r="BS38" t="str">
            <v/>
          </cell>
          <cell r="BT38" t="str">
            <v/>
          </cell>
          <cell r="BU38" t="str">
            <v/>
          </cell>
          <cell r="BV38" t="str">
            <v/>
          </cell>
          <cell r="BW38" t="str">
            <v/>
          </cell>
          <cell r="BX38" t="str">
            <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28</v>
          </cell>
          <cell r="B39" t="str">
            <v>C05</v>
          </cell>
          <cell r="C39" t="str">
            <v>C66</v>
          </cell>
          <cell r="D39">
            <v>0.08</v>
          </cell>
          <cell r="E39">
            <v>1.48</v>
          </cell>
          <cell r="F39">
            <v>1.56</v>
          </cell>
          <cell r="G39">
            <v>5</v>
          </cell>
          <cell r="J39" t="str">
            <v/>
          </cell>
          <cell r="K39" t="str">
            <v/>
          </cell>
          <cell r="L39">
            <v>3.72</v>
          </cell>
          <cell r="M39">
            <v>3.72</v>
          </cell>
          <cell r="N39">
            <v>456.51514969634218</v>
          </cell>
          <cell r="O39">
            <v>0.63097305389221547</v>
          </cell>
          <cell r="P39">
            <v>449.35606271706217</v>
          </cell>
          <cell r="Q39">
            <v>0.08</v>
          </cell>
          <cell r="R39">
            <v>1.46</v>
          </cell>
          <cell r="S39">
            <v>1.54</v>
          </cell>
          <cell r="U39">
            <v>0</v>
          </cell>
          <cell r="V39">
            <v>0.68799999999999994</v>
          </cell>
          <cell r="X39" t="str">
            <v/>
          </cell>
          <cell r="Y39" t="str">
            <v/>
          </cell>
          <cell r="AA39" t="str">
            <v/>
          </cell>
          <cell r="AB39" t="str">
            <v/>
          </cell>
          <cell r="AC39">
            <v>0.58479999999999999</v>
          </cell>
          <cell r="AD39">
            <v>0.90059199999999995</v>
          </cell>
          <cell r="AE39">
            <v>3.357862437011466</v>
          </cell>
          <cell r="AF39">
            <v>3.357862437011466</v>
          </cell>
          <cell r="AG39">
            <v>3.5118624370114659</v>
          </cell>
          <cell r="AH39">
            <v>452.86792515407365</v>
          </cell>
          <cell r="AI39">
            <v>41.75</v>
          </cell>
          <cell r="AJ39">
            <v>4.8600000000000003</v>
          </cell>
          <cell r="AK39">
            <v>18</v>
          </cell>
          <cell r="AL39">
            <v>0.45</v>
          </cell>
          <cell r="AM39">
            <v>1.4E-2</v>
          </cell>
          <cell r="AN39">
            <v>0.33266472816467291</v>
          </cell>
          <cell r="AO39">
            <v>0.430389404296875</v>
          </cell>
          <cell r="AP39">
            <v>0.73925495147705089</v>
          </cell>
          <cell r="AQ39">
            <v>3.5926959790713959</v>
          </cell>
          <cell r="AR39">
            <v>2.0291277788693174</v>
          </cell>
          <cell r="AS39">
            <v>4.9274661047989676</v>
          </cell>
          <cell r="AT39">
            <v>0.65787280316186414</v>
          </cell>
          <cell r="AU39">
            <v>0.99053753132653699</v>
          </cell>
          <cell r="AV39">
            <v>3.6759030011368368</v>
          </cell>
          <cell r="AW39">
            <v>584.62711184880811</v>
          </cell>
          <cell r="AX39">
            <v>0.77462696473644033</v>
          </cell>
          <cell r="AY39">
            <v>168.3950695955327</v>
          </cell>
          <cell r="AZ39" t="b">
            <v>0</v>
          </cell>
          <cell r="BA39" t="str">
            <v/>
          </cell>
          <cell r="BB39">
            <v>1E-3</v>
          </cell>
          <cell r="BC39">
            <v>0</v>
          </cell>
          <cell r="BD39">
            <v>0</v>
          </cell>
          <cell r="BE39">
            <v>1E-3</v>
          </cell>
          <cell r="BF39" t="str">
            <v/>
          </cell>
          <cell r="BG39">
            <v>1.0634840016004636</v>
          </cell>
          <cell r="BH39">
            <v>2.6666666666666665</v>
          </cell>
          <cell r="BI39">
            <v>1.2</v>
          </cell>
          <cell r="BJ39" t="str">
            <v/>
          </cell>
          <cell r="BK39" t="str">
            <v/>
          </cell>
          <cell r="BL39" t="str">
            <v/>
          </cell>
          <cell r="BM39">
            <v>1.5445115658202628</v>
          </cell>
          <cell r="BN39">
            <v>0</v>
          </cell>
          <cell r="BO39">
            <v>711.08299999999986</v>
          </cell>
          <cell r="BP39">
            <v>709.05299999999988</v>
          </cell>
          <cell r="BQ39">
            <v>711.5329999999999</v>
          </cell>
          <cell r="BR39">
            <v>709.50299999999993</v>
          </cell>
          <cell r="BS39">
            <v>713.70299999999997</v>
          </cell>
          <cell r="BT39">
            <v>710.80300000000011</v>
          </cell>
          <cell r="BU39" t="b">
            <v>0</v>
          </cell>
          <cell r="BV39">
            <v>2.1700000000000728</v>
          </cell>
          <cell r="BW39">
            <v>1.3000000000001819</v>
          </cell>
          <cell r="BX39">
            <v>2.6200000000000729</v>
          </cell>
          <cell r="BY39">
            <v>450</v>
          </cell>
          <cell r="BZ39">
            <v>0.96250000000000002</v>
          </cell>
          <cell r="CA39">
            <v>0.5625</v>
          </cell>
          <cell r="CB39">
            <v>1.7350000000001273</v>
          </cell>
          <cell r="CC39">
            <v>1.4880807702715295</v>
          </cell>
          <cell r="CD39">
            <v>2894.9913847771545</v>
          </cell>
          <cell r="CE39">
            <v>8.1803329920048573E-2</v>
          </cell>
          <cell r="CF39">
            <v>674.87747184040074</v>
          </cell>
          <cell r="CG39">
            <v>3569.8688566175551</v>
          </cell>
          <cell r="CH39">
            <v>1.5</v>
          </cell>
          <cell r="CI39">
            <v>3262</v>
          </cell>
          <cell r="CJ39">
            <v>1.6415705962373797</v>
          </cell>
          <cell r="CK39">
            <v>1.9</v>
          </cell>
          <cell r="CL39">
            <v>1</v>
          </cell>
          <cell r="CM39">
            <v>2</v>
          </cell>
        </row>
        <row r="40">
          <cell r="A40">
            <v>29</v>
          </cell>
          <cell r="B40" t="str">
            <v>C66</v>
          </cell>
          <cell r="C40" t="str">
            <v>A06</v>
          </cell>
          <cell r="D40">
            <v>0.04</v>
          </cell>
          <cell r="F40">
            <v>1.6</v>
          </cell>
          <cell r="G40">
            <v>5</v>
          </cell>
          <cell r="J40" t="str">
            <v/>
          </cell>
          <cell r="K40" t="str">
            <v/>
          </cell>
          <cell r="L40">
            <v>3.72</v>
          </cell>
          <cell r="M40">
            <v>3.72</v>
          </cell>
          <cell r="N40">
            <v>456.51514969634218</v>
          </cell>
          <cell r="O40">
            <v>0.63069047619047658</v>
          </cell>
          <cell r="P40">
            <v>460.67161144024442</v>
          </cell>
          <cell r="Q40">
            <v>0.4</v>
          </cell>
          <cell r="R40">
            <v>1.65</v>
          </cell>
          <cell r="S40">
            <v>3.59</v>
          </cell>
          <cell r="U40">
            <v>0</v>
          </cell>
          <cell r="V40">
            <v>0.68799999999999994</v>
          </cell>
          <cell r="X40">
            <v>0</v>
          </cell>
          <cell r="Y40" t="str">
            <v/>
          </cell>
          <cell r="AA40">
            <v>0</v>
          </cell>
          <cell r="AB40" t="str">
            <v/>
          </cell>
          <cell r="AC40">
            <v>0.58479999999999999</v>
          </cell>
          <cell r="AD40">
            <v>2.0994319999999997</v>
          </cell>
          <cell r="AE40">
            <v>7.356876637912686</v>
          </cell>
          <cell r="AF40">
            <v>7.356876637912686</v>
          </cell>
          <cell r="AG40">
            <v>7.715876637912686</v>
          </cell>
          <cell r="AH40">
            <v>468.38748807815711</v>
          </cell>
          <cell r="AI40">
            <v>10.5</v>
          </cell>
          <cell r="AJ40">
            <v>3.9</v>
          </cell>
          <cell r="AK40">
            <v>18</v>
          </cell>
          <cell r="AL40">
            <v>0.45</v>
          </cell>
          <cell r="AM40">
            <v>1.4E-2</v>
          </cell>
          <cell r="AN40">
            <v>0.36916197538375856</v>
          </cell>
          <cell r="AO40">
            <v>0.43264160156249998</v>
          </cell>
          <cell r="AP40">
            <v>0.82035994529724121</v>
          </cell>
          <cell r="AQ40">
            <v>3.3544458814498141</v>
          </cell>
          <cell r="AR40">
            <v>1.6832257133070738</v>
          </cell>
          <cell r="AS40">
            <v>4.2789947210838051</v>
          </cell>
          <cell r="AT40">
            <v>0.57351208825563815</v>
          </cell>
          <cell r="AU40">
            <v>0.94267406363939665</v>
          </cell>
          <cell r="AV40">
            <v>3.2928974947677059</v>
          </cell>
          <cell r="AW40">
            <v>523.71271804093942</v>
          </cell>
          <cell r="AX40">
            <v>0.89435958292222062</v>
          </cell>
          <cell r="AY40">
            <v>193.63390509092622</v>
          </cell>
          <cell r="AZ40" t="str">
            <v>25°14'20''</v>
          </cell>
          <cell r="BA40">
            <v>5.9555090167450695</v>
          </cell>
          <cell r="BB40">
            <v>1E-3</v>
          </cell>
          <cell r="BC40">
            <v>1.7000000000000001E-2</v>
          </cell>
          <cell r="BD40">
            <v>0.246</v>
          </cell>
          <cell r="BE40">
            <v>0.26400000000000001</v>
          </cell>
          <cell r="BF40">
            <v>0.26300000000000001</v>
          </cell>
          <cell r="BG40">
            <v>1.0999290796571159</v>
          </cell>
          <cell r="BH40">
            <v>2.6666666666666665</v>
          </cell>
          <cell r="BI40">
            <v>1.2</v>
          </cell>
          <cell r="BJ40" t="str">
            <v/>
          </cell>
          <cell r="BK40" t="str">
            <v/>
          </cell>
          <cell r="BL40" t="str">
            <v/>
          </cell>
          <cell r="BM40">
            <v>1.6258330812559965</v>
          </cell>
          <cell r="BN40">
            <v>1.29</v>
          </cell>
          <cell r="BO40">
            <v>708.01299999999992</v>
          </cell>
          <cell r="BP40">
            <v>707.60299999999995</v>
          </cell>
          <cell r="BQ40">
            <v>708.46299999999997</v>
          </cell>
          <cell r="BR40">
            <v>708.053</v>
          </cell>
          <cell r="BS40">
            <v>710.80300000000011</v>
          </cell>
          <cell r="BT40">
            <v>710.13300000000004</v>
          </cell>
          <cell r="BU40">
            <v>1.0399999999999636</v>
          </cell>
          <cell r="BV40">
            <v>2.3400000000001455</v>
          </cell>
          <cell r="BW40">
            <v>2.0800000000000409</v>
          </cell>
          <cell r="BX40">
            <v>2.7900000000001457</v>
          </cell>
          <cell r="BY40">
            <v>450</v>
          </cell>
          <cell r="BZ40">
            <v>0.96250000000000002</v>
          </cell>
          <cell r="CA40">
            <v>0.5625</v>
          </cell>
          <cell r="CB40">
            <v>2.2100000000000932</v>
          </cell>
          <cell r="CC40">
            <v>1.8026392431693148</v>
          </cell>
          <cell r="CD40">
            <v>3506.9501488713786</v>
          </cell>
          <cell r="CE40">
            <v>5.2074181051889878E-2</v>
          </cell>
          <cell r="CF40">
            <v>429.61199367809149</v>
          </cell>
          <cell r="CG40">
            <v>3936.5621425494701</v>
          </cell>
          <cell r="CH40">
            <v>1.5</v>
          </cell>
          <cell r="CI40">
            <v>3262</v>
          </cell>
          <cell r="CJ40">
            <v>1.8101910526744958</v>
          </cell>
          <cell r="CK40">
            <v>1.9</v>
          </cell>
          <cell r="CL40">
            <v>1</v>
          </cell>
          <cell r="CM40">
            <v>2</v>
          </cell>
        </row>
        <row r="41">
          <cell r="A41">
            <v>30</v>
          </cell>
          <cell r="C41" t="str">
            <v/>
          </cell>
          <cell r="F41" t="str">
            <v/>
          </cell>
          <cell r="G41" t="str">
            <v/>
          </cell>
          <cell r="J41" t="str">
            <v/>
          </cell>
          <cell r="K41" t="str">
            <v/>
          </cell>
          <cell r="L41" t="str">
            <v/>
          </cell>
          <cell r="M41" t="str">
            <v/>
          </cell>
          <cell r="N41" t="str">
            <v/>
          </cell>
          <cell r="O41" t="str">
            <v/>
          </cell>
          <cell r="P41" t="str">
            <v/>
          </cell>
          <cell r="S41" t="str">
            <v/>
          </cell>
          <cell r="U41" t="str">
            <v/>
          </cell>
          <cell r="X41">
            <v>0</v>
          </cell>
          <cell r="Y41" t="str">
            <v/>
          </cell>
          <cell r="AA41">
            <v>0</v>
          </cell>
          <cell r="AB41" t="str">
            <v/>
          </cell>
          <cell r="AC41" t="str">
            <v/>
          </cell>
          <cell r="AD41" t="str">
            <v/>
          </cell>
          <cell r="AE41" t="str">
            <v/>
          </cell>
          <cell r="AF41" t="str">
            <v/>
          </cell>
          <cell r="AG41" t="str">
            <v/>
          </cell>
          <cell r="AH41" t="str">
            <v/>
          </cell>
          <cell r="AI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
          </cell>
          <cell r="BL41" t="str">
            <v/>
          </cell>
          <cell r="BM41" t="str">
            <v/>
          </cell>
          <cell r="BN41" t="str">
            <v/>
          </cell>
          <cell r="BO41">
            <v>707.60299999999995</v>
          </cell>
          <cell r="BP41" t="str">
            <v/>
          </cell>
          <cell r="BQ41">
            <v>707.60299999999995</v>
          </cell>
          <cell r="BR41" t="str">
            <v/>
          </cell>
          <cell r="BS41" t="str">
            <v/>
          </cell>
          <cell r="BT41" t="str">
            <v/>
          </cell>
          <cell r="BU41" t="str">
            <v/>
          </cell>
          <cell r="BV41" t="str">
            <v/>
          </cell>
          <cell r="BW41" t="str">
            <v/>
          </cell>
          <cell r="BX41" t="str">
            <v/>
          </cell>
          <cell r="BY41">
            <v>0</v>
          </cell>
          <cell r="BZ41">
            <v>0.4</v>
          </cell>
          <cell r="CA41">
            <v>0</v>
          </cell>
          <cell r="CB41">
            <v>0</v>
          </cell>
          <cell r="CC41">
            <v>0</v>
          </cell>
          <cell r="CD41">
            <v>0</v>
          </cell>
          <cell r="CE41" t="e">
            <v>#VALUE!</v>
          </cell>
          <cell r="CF41" t="e">
            <v>#VALUE!</v>
          </cell>
          <cell r="CG41" t="e">
            <v>#VALUE!</v>
          </cell>
          <cell r="CH41">
            <v>1.5</v>
          </cell>
          <cell r="CI41" t="e">
            <v>#VALUE!</v>
          </cell>
          <cell r="CJ41" t="e">
            <v>#VALUE!</v>
          </cell>
          <cell r="CK41" t="e">
            <v>#VALUE!</v>
          </cell>
          <cell r="CL41">
            <v>2</v>
          </cell>
          <cell r="CM41">
            <v>2</v>
          </cell>
        </row>
        <row r="42">
          <cell r="A42">
            <v>31</v>
          </cell>
          <cell r="B42" t="str">
            <v>C17</v>
          </cell>
          <cell r="C42" t="str">
            <v>C63</v>
          </cell>
          <cell r="D42">
            <v>0.09</v>
          </cell>
          <cell r="F42">
            <v>0.44</v>
          </cell>
          <cell r="G42">
            <v>5</v>
          </cell>
          <cell r="J42" t="str">
            <v/>
          </cell>
          <cell r="K42" t="str">
            <v/>
          </cell>
          <cell r="L42">
            <v>4.6541116427098697</v>
          </cell>
          <cell r="M42">
            <v>4.6541116427098697</v>
          </cell>
          <cell r="N42">
            <v>437.8905648792479</v>
          </cell>
          <cell r="O42">
            <v>0.6266236233907243</v>
          </cell>
          <cell r="P42">
            <v>120.73273186182797</v>
          </cell>
          <cell r="Q42">
            <v>0.09</v>
          </cell>
          <cell r="S42">
            <v>12.92</v>
          </cell>
          <cell r="U42">
            <v>0</v>
          </cell>
          <cell r="V42">
            <v>0.68799999999999994</v>
          </cell>
          <cell r="X42" t="str">
            <v/>
          </cell>
          <cell r="Y42" t="str">
            <v/>
          </cell>
          <cell r="AA42" t="str">
            <v/>
          </cell>
          <cell r="AB42" t="str">
            <v/>
          </cell>
          <cell r="AC42">
            <v>0.58479999999999999</v>
          </cell>
          <cell r="AD42">
            <v>7.5556159999999997</v>
          </cell>
          <cell r="AE42">
            <v>24.104294214297553</v>
          </cell>
          <cell r="AF42">
            <v>24.104294214297553</v>
          </cell>
          <cell r="AG42">
            <v>25.396294214297555</v>
          </cell>
          <cell r="AH42">
            <v>146.12902607612551</v>
          </cell>
          <cell r="AI42">
            <v>61.17</v>
          </cell>
          <cell r="AJ42">
            <v>0.38</v>
          </cell>
          <cell r="AK42">
            <v>18</v>
          </cell>
          <cell r="AL42">
            <v>0.45</v>
          </cell>
          <cell r="AM42">
            <v>1.4E-2</v>
          </cell>
          <cell r="AN42">
            <v>0.36901016235351564</v>
          </cell>
          <cell r="AO42">
            <v>0.26806640625</v>
          </cell>
          <cell r="AP42">
            <v>0.8200225830078125</v>
          </cell>
          <cell r="AQ42">
            <v>1.0469238242441505</v>
          </cell>
          <cell r="AR42">
            <v>0.52562657530616341</v>
          </cell>
          <cell r="AS42">
            <v>0.41680087223403262</v>
          </cell>
          <cell r="AT42">
            <v>5.5863888571355602E-2</v>
          </cell>
          <cell r="AU42">
            <v>0.42487405092487124</v>
          </cell>
          <cell r="AV42">
            <v>1.0278688540258512</v>
          </cell>
          <cell r="AW42">
            <v>163.47547780848203</v>
          </cell>
          <cell r="AX42">
            <v>0.89388957925127732</v>
          </cell>
          <cell r="AY42">
            <v>210.18024341199273</v>
          </cell>
          <cell r="AZ42" t="b">
            <v>0</v>
          </cell>
          <cell r="BA42" t="str">
            <v/>
          </cell>
          <cell r="BB42">
            <v>1E-3</v>
          </cell>
          <cell r="BC42">
            <v>0</v>
          </cell>
          <cell r="BD42">
            <v>0</v>
          </cell>
          <cell r="BE42">
            <v>1E-3</v>
          </cell>
          <cell r="BF42" t="str">
            <v/>
          </cell>
          <cell r="BG42">
            <v>0.34315939100466131</v>
          </cell>
          <cell r="BH42">
            <v>2.6666666666666665</v>
          </cell>
          <cell r="BI42">
            <v>1.2</v>
          </cell>
          <cell r="BJ42">
            <v>4.2089160445659177E-2</v>
          </cell>
          <cell r="BK42">
            <v>0.31015556669565919</v>
          </cell>
          <cell r="BL42">
            <v>1.5244101460617601E-2</v>
          </cell>
          <cell r="BM42">
            <v>0.39047960178753216</v>
          </cell>
          <cell r="BN42">
            <v>0</v>
          </cell>
          <cell r="BO42">
            <v>681.38300000000027</v>
          </cell>
          <cell r="BP42">
            <v>681.15300000000025</v>
          </cell>
          <cell r="BQ42">
            <v>681.83300000000031</v>
          </cell>
          <cell r="BR42">
            <v>681.60300000000029</v>
          </cell>
          <cell r="BS42">
            <v>683.44299999999998</v>
          </cell>
          <cell r="BT42">
            <v>684.70299999999997</v>
          </cell>
          <cell r="BU42" t="b">
            <v>0</v>
          </cell>
          <cell r="BV42">
            <v>1.6099999999996726</v>
          </cell>
          <cell r="BW42">
            <v>3.0999999999996817</v>
          </cell>
          <cell r="BX42">
            <v>2.0599999999996728</v>
          </cell>
          <cell r="BY42">
            <v>450</v>
          </cell>
          <cell r="BZ42">
            <v>0.96250000000000002</v>
          </cell>
          <cell r="CA42">
            <v>0.5625</v>
          </cell>
          <cell r="CB42">
            <v>2.3549999999996771</v>
          </cell>
          <cell r="CC42">
            <v>1.8920540629510763</v>
          </cell>
          <cell r="CD42">
            <v>3680.9024894371182</v>
          </cell>
          <cell r="CE42">
            <v>4.6150322958460999E-2</v>
          </cell>
          <cell r="CF42">
            <v>380.74016440730321</v>
          </cell>
          <cell r="CG42">
            <v>4061.6426538444216</v>
          </cell>
          <cell r="CH42">
            <v>1.5</v>
          </cell>
          <cell r="CI42">
            <v>4487</v>
          </cell>
          <cell r="CJ42">
            <v>1.3578034278508206</v>
          </cell>
          <cell r="CK42">
            <v>1.5</v>
          </cell>
          <cell r="CL42">
            <v>2</v>
          </cell>
          <cell r="CM42">
            <v>2</v>
          </cell>
        </row>
        <row r="43">
          <cell r="A43">
            <v>32</v>
          </cell>
          <cell r="B43" t="str">
            <v>C63</v>
          </cell>
          <cell r="C43" t="str">
            <v>C18</v>
          </cell>
          <cell r="F43">
            <v>0.44</v>
          </cell>
          <cell r="G43">
            <v>5</v>
          </cell>
          <cell r="J43" t="str">
            <v/>
          </cell>
          <cell r="K43" t="str">
            <v/>
          </cell>
          <cell r="L43">
            <v>4.6541116427098697</v>
          </cell>
          <cell r="M43">
            <v>4.6541116427098697</v>
          </cell>
          <cell r="N43">
            <v>437.8905648792479</v>
          </cell>
          <cell r="O43">
            <v>0.62915394402035474</v>
          </cell>
          <cell r="P43">
            <v>120.73273186182797</v>
          </cell>
          <cell r="S43">
            <v>12.92</v>
          </cell>
          <cell r="U43">
            <v>0</v>
          </cell>
          <cell r="X43">
            <v>0</v>
          </cell>
          <cell r="Y43" t="str">
            <v/>
          </cell>
          <cell r="AA43">
            <v>0</v>
          </cell>
          <cell r="AB43" t="str">
            <v/>
          </cell>
          <cell r="AC43">
            <v>0</v>
          </cell>
          <cell r="AD43">
            <v>7.5556159999999997</v>
          </cell>
          <cell r="AE43">
            <v>24.104294214297553</v>
          </cell>
          <cell r="AF43">
            <v>24.104294214297553</v>
          </cell>
          <cell r="AG43">
            <v>25.396294214297555</v>
          </cell>
          <cell r="AH43">
            <v>146.12902607612551</v>
          </cell>
          <cell r="AI43">
            <v>3.93</v>
          </cell>
          <cell r="AJ43">
            <v>0.38</v>
          </cell>
          <cell r="AK43">
            <v>18</v>
          </cell>
          <cell r="AL43">
            <v>0.45</v>
          </cell>
          <cell r="AM43">
            <v>1.4E-2</v>
          </cell>
          <cell r="AN43">
            <v>0.36901016235351564</v>
          </cell>
          <cell r="AO43">
            <v>0.26806640625</v>
          </cell>
          <cell r="AP43">
            <v>0.8200225830078125</v>
          </cell>
          <cell r="AQ43">
            <v>1.0469238242441505</v>
          </cell>
          <cell r="AR43">
            <v>0.52562657530616341</v>
          </cell>
          <cell r="AS43">
            <v>0.41680087223403262</v>
          </cell>
          <cell r="AT43">
            <v>5.5863888571355602E-2</v>
          </cell>
          <cell r="AU43">
            <v>0.42487405092487124</v>
          </cell>
          <cell r="AV43">
            <v>1.0278688540258512</v>
          </cell>
          <cell r="AW43">
            <v>163.47547780848203</v>
          </cell>
          <cell r="AX43">
            <v>0.89388957925127732</v>
          </cell>
          <cell r="AY43">
            <v>176.46914278751129</v>
          </cell>
          <cell r="AZ43" t="str">
            <v>33°42'40''</v>
          </cell>
          <cell r="BA43">
            <v>4.4007882766342536</v>
          </cell>
          <cell r="BB43">
            <v>0</v>
          </cell>
          <cell r="BC43" t="str">
            <v/>
          </cell>
          <cell r="BD43" t="str">
            <v/>
          </cell>
          <cell r="BE43" t="str">
            <v/>
          </cell>
          <cell r="BF43">
            <v>0</v>
          </cell>
          <cell r="BG43">
            <v>0.34315939100466131</v>
          </cell>
          <cell r="BH43">
            <v>2.6666666666666665</v>
          </cell>
          <cell r="BI43">
            <v>1.2</v>
          </cell>
          <cell r="BJ43">
            <v>4.2089160445659177E-2</v>
          </cell>
          <cell r="BK43">
            <v>0.31015556669565919</v>
          </cell>
          <cell r="BL43">
            <v>1.5244101460617601E-2</v>
          </cell>
          <cell r="BM43">
            <v>0.39047960178753216</v>
          </cell>
          <cell r="BN43">
            <v>0.02</v>
          </cell>
          <cell r="BO43">
            <v>681.13300000000027</v>
          </cell>
          <cell r="BP43">
            <v>681.12300000000027</v>
          </cell>
          <cell r="BQ43">
            <v>681.58300000000031</v>
          </cell>
          <cell r="BR43">
            <v>681.57300000000032</v>
          </cell>
          <cell r="BS43">
            <v>684.70299999999997</v>
          </cell>
          <cell r="BT43">
            <v>684.57300000000009</v>
          </cell>
          <cell r="BU43" t="str">
            <v/>
          </cell>
          <cell r="BV43">
            <v>3.1199999999996635</v>
          </cell>
          <cell r="BW43">
            <v>2.9999999999997726</v>
          </cell>
          <cell r="BX43">
            <v>3.5699999999996637</v>
          </cell>
          <cell r="BY43">
            <v>450</v>
          </cell>
          <cell r="BZ43">
            <v>0.96250000000000002</v>
          </cell>
          <cell r="CA43">
            <v>0.5625</v>
          </cell>
          <cell r="CB43">
            <v>3.0599999999997181</v>
          </cell>
          <cell r="CC43">
            <v>2.2869584185782901</v>
          </cell>
          <cell r="CD43">
            <v>4449.1704021681926</v>
          </cell>
          <cell r="CE43">
            <v>2.786784652648655E-2</v>
          </cell>
          <cell r="CF43">
            <v>229.90973384351403</v>
          </cell>
          <cell r="CG43">
            <v>4679.0801360117066</v>
          </cell>
          <cell r="CH43">
            <v>1.5</v>
          </cell>
          <cell r="CI43">
            <v>4487</v>
          </cell>
          <cell r="CJ43">
            <v>1.5642122139553285</v>
          </cell>
          <cell r="CK43">
            <v>1.9</v>
          </cell>
          <cell r="CL43">
            <v>2</v>
          </cell>
          <cell r="CM43">
            <v>2</v>
          </cell>
        </row>
        <row r="44">
          <cell r="A44">
            <v>33</v>
          </cell>
          <cell r="F44" t="str">
            <v/>
          </cell>
          <cell r="G44" t="str">
            <v/>
          </cell>
          <cell r="J44" t="str">
            <v/>
          </cell>
          <cell r="K44" t="str">
            <v/>
          </cell>
          <cell r="L44" t="str">
            <v/>
          </cell>
          <cell r="M44" t="str">
            <v/>
          </cell>
          <cell r="N44" t="str">
            <v/>
          </cell>
          <cell r="O44" t="str">
            <v/>
          </cell>
          <cell r="P44" t="str">
            <v/>
          </cell>
          <cell r="S44" t="str">
            <v/>
          </cell>
          <cell r="U44" t="str">
            <v/>
          </cell>
          <cell r="X44">
            <v>0</v>
          </cell>
          <cell r="Y44" t="str">
            <v/>
          </cell>
          <cell r="AA44">
            <v>0</v>
          </cell>
          <cell r="AB44" t="str">
            <v/>
          </cell>
          <cell r="AC44" t="str">
            <v/>
          </cell>
          <cell r="AD44" t="str">
            <v/>
          </cell>
          <cell r="AE44" t="str">
            <v/>
          </cell>
          <cell r="AF44" t="str">
            <v/>
          </cell>
          <cell r="AG44" t="str">
            <v/>
          </cell>
          <cell r="AH44" t="str">
            <v/>
          </cell>
          <cell r="AI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t="str">
            <v/>
          </cell>
          <cell r="BM44" t="str">
            <v/>
          </cell>
          <cell r="BN44" t="str">
            <v/>
          </cell>
          <cell r="BO44">
            <v>681.12300000000027</v>
          </cell>
          <cell r="BP44" t="str">
            <v/>
          </cell>
          <cell r="BQ44">
            <v>681.12300000000027</v>
          </cell>
          <cell r="BR44" t="str">
            <v/>
          </cell>
          <cell r="BS44" t="str">
            <v/>
          </cell>
          <cell r="BT44" t="str">
            <v/>
          </cell>
          <cell r="BU44" t="str">
            <v/>
          </cell>
          <cell r="BV44" t="str">
            <v/>
          </cell>
          <cell r="BW44" t="str">
            <v/>
          </cell>
          <cell r="BX44" t="str">
            <v/>
          </cell>
          <cell r="BY44">
            <v>0</v>
          </cell>
          <cell r="BZ44">
            <v>0.4</v>
          </cell>
          <cell r="CA44">
            <v>0</v>
          </cell>
          <cell r="CB44">
            <v>0</v>
          </cell>
          <cell r="CC44">
            <v>0</v>
          </cell>
          <cell r="CD44">
            <v>0</v>
          </cell>
          <cell r="CE44" t="e">
            <v>#VALUE!</v>
          </cell>
          <cell r="CF44" t="e">
            <v>#VALUE!</v>
          </cell>
          <cell r="CG44" t="e">
            <v>#VALUE!</v>
          </cell>
          <cell r="CH44">
            <v>1.5</v>
          </cell>
          <cell r="CI44" t="e">
            <v>#VALUE!</v>
          </cell>
          <cell r="CJ44" t="e">
            <v>#VALUE!</v>
          </cell>
          <cell r="CK44" t="e">
            <v>#VALUE!</v>
          </cell>
          <cell r="CL44">
            <v>2</v>
          </cell>
          <cell r="CM44">
            <v>2</v>
          </cell>
        </row>
        <row r="45">
          <cell r="A45">
            <v>34</v>
          </cell>
          <cell r="F45" t="str">
            <v/>
          </cell>
          <cell r="G45" t="str">
            <v/>
          </cell>
          <cell r="J45" t="str">
            <v/>
          </cell>
          <cell r="K45" t="str">
            <v/>
          </cell>
          <cell r="L45" t="str">
            <v/>
          </cell>
          <cell r="M45" t="str">
            <v/>
          </cell>
          <cell r="N45" t="str">
            <v/>
          </cell>
          <cell r="O45" t="str">
            <v/>
          </cell>
          <cell r="P45" t="str">
            <v/>
          </cell>
          <cell r="S45" t="str">
            <v/>
          </cell>
          <cell r="U45" t="str">
            <v/>
          </cell>
          <cell r="X45">
            <v>0</v>
          </cell>
          <cell r="Y45" t="str">
            <v/>
          </cell>
          <cell r="AA45">
            <v>0</v>
          </cell>
          <cell r="AB45" t="str">
            <v/>
          </cell>
          <cell r="AC45" t="str">
            <v/>
          </cell>
          <cell r="AD45" t="str">
            <v/>
          </cell>
          <cell r="AE45" t="str">
            <v/>
          </cell>
          <cell r="AF45" t="str">
            <v/>
          </cell>
          <cell r="AG45" t="str">
            <v/>
          </cell>
          <cell r="AH45" t="str">
            <v/>
          </cell>
          <cell r="AI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BA45" t="str">
            <v/>
          </cell>
          <cell r="BB45" t="str">
            <v/>
          </cell>
          <cell r="BC45" t="str">
            <v/>
          </cell>
          <cell r="BD45" t="str">
            <v/>
          </cell>
          <cell r="BE45" t="str">
            <v/>
          </cell>
          <cell r="BF45" t="str">
            <v/>
          </cell>
          <cell r="BG45" t="str">
            <v/>
          </cell>
          <cell r="BH45" t="str">
            <v/>
          </cell>
          <cell r="BI45" t="str">
            <v/>
          </cell>
          <cell r="BJ45" t="str">
            <v/>
          </cell>
          <cell r="BK45" t="str">
            <v/>
          </cell>
          <cell r="BL45" t="str">
            <v/>
          </cell>
          <cell r="BM45" t="str">
            <v/>
          </cell>
          <cell r="BN45" t="str">
            <v/>
          </cell>
          <cell r="BO45">
            <v>0</v>
          </cell>
          <cell r="BP45" t="str">
            <v/>
          </cell>
          <cell r="BQ45">
            <v>0</v>
          </cell>
          <cell r="BR45" t="str">
            <v/>
          </cell>
          <cell r="BS45" t="str">
            <v/>
          </cell>
          <cell r="BT45" t="str">
            <v/>
          </cell>
          <cell r="BU45" t="str">
            <v/>
          </cell>
          <cell r="BV45" t="str">
            <v/>
          </cell>
          <cell r="BW45" t="str">
            <v/>
          </cell>
          <cell r="BX45" t="str">
            <v/>
          </cell>
          <cell r="BY45">
            <v>0</v>
          </cell>
          <cell r="BZ45">
            <v>0.4</v>
          </cell>
          <cell r="CA45">
            <v>0</v>
          </cell>
          <cell r="CB45">
            <v>0</v>
          </cell>
          <cell r="CC45">
            <v>0</v>
          </cell>
          <cell r="CD45">
            <v>0</v>
          </cell>
          <cell r="CE45" t="e">
            <v>#VALUE!</v>
          </cell>
          <cell r="CF45" t="e">
            <v>#VALUE!</v>
          </cell>
          <cell r="CG45" t="e">
            <v>#VALUE!</v>
          </cell>
          <cell r="CH45">
            <v>1.5</v>
          </cell>
          <cell r="CI45" t="e">
            <v>#VALUE!</v>
          </cell>
          <cell r="CJ45" t="e">
            <v>#VALUE!</v>
          </cell>
          <cell r="CK45" t="e">
            <v>#VALUE!</v>
          </cell>
          <cell r="CL45">
            <v>2</v>
          </cell>
          <cell r="CM45">
            <v>2</v>
          </cell>
        </row>
        <row r="46">
          <cell r="A46">
            <v>35</v>
          </cell>
          <cell r="F46" t="str">
            <v/>
          </cell>
          <cell r="G46" t="str">
            <v/>
          </cell>
          <cell r="J46" t="str">
            <v/>
          </cell>
          <cell r="K46" t="str">
            <v/>
          </cell>
          <cell r="L46" t="str">
            <v/>
          </cell>
          <cell r="M46" t="str">
            <v/>
          </cell>
          <cell r="N46" t="str">
            <v/>
          </cell>
          <cell r="O46" t="str">
            <v/>
          </cell>
          <cell r="P46" t="str">
            <v/>
          </cell>
          <cell r="S46" t="str">
            <v/>
          </cell>
          <cell r="U46" t="str">
            <v/>
          </cell>
          <cell r="X46">
            <v>0</v>
          </cell>
          <cell r="Y46" t="str">
            <v/>
          </cell>
          <cell r="AA46">
            <v>0</v>
          </cell>
          <cell r="AB46" t="str">
            <v/>
          </cell>
          <cell r="AC46" t="str">
            <v/>
          </cell>
          <cell r="AD46" t="str">
            <v/>
          </cell>
          <cell r="AE46" t="str">
            <v/>
          </cell>
          <cell r="AF46" t="str">
            <v/>
          </cell>
          <cell r="AG46" t="str">
            <v/>
          </cell>
          <cell r="AH46" t="str">
            <v/>
          </cell>
          <cell r="AI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v>0</v>
          </cell>
          <cell r="BP46" t="str">
            <v/>
          </cell>
          <cell r="BQ46">
            <v>0</v>
          </cell>
          <cell r="BR46" t="str">
            <v/>
          </cell>
          <cell r="BS46" t="str">
            <v/>
          </cell>
          <cell r="BT46" t="str">
            <v/>
          </cell>
          <cell r="BU46" t="str">
            <v/>
          </cell>
          <cell r="BV46" t="str">
            <v/>
          </cell>
          <cell r="BW46" t="str">
            <v/>
          </cell>
          <cell r="BX46" t="str">
            <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36</v>
          </cell>
          <cell r="F47" t="str">
            <v/>
          </cell>
          <cell r="G47" t="str">
            <v/>
          </cell>
          <cell r="J47" t="str">
            <v/>
          </cell>
          <cell r="L47" t="str">
            <v/>
          </cell>
          <cell r="M47" t="str">
            <v/>
          </cell>
          <cell r="N47" t="str">
            <v/>
          </cell>
          <cell r="O47" t="str">
            <v/>
          </cell>
          <cell r="P47" t="str">
            <v/>
          </cell>
          <cell r="S47" t="str">
            <v/>
          </cell>
          <cell r="U47" t="str">
            <v/>
          </cell>
          <cell r="X47">
            <v>0</v>
          </cell>
          <cell r="Y47" t="str">
            <v/>
          </cell>
          <cell r="AA47">
            <v>0</v>
          </cell>
          <cell r="AB47" t="str">
            <v/>
          </cell>
          <cell r="AC47" t="str">
            <v/>
          </cell>
          <cell r="AD47" t="str">
            <v/>
          </cell>
          <cell r="AE47" t="str">
            <v/>
          </cell>
          <cell r="AF47" t="str">
            <v/>
          </cell>
          <cell r="AG47" t="str">
            <v/>
          </cell>
          <cell r="AH47" t="str">
            <v/>
          </cell>
          <cell r="AI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v>0</v>
          </cell>
          <cell r="BP47" t="str">
            <v/>
          </cell>
          <cell r="BQ47">
            <v>0</v>
          </cell>
          <cell r="BR47" t="str">
            <v/>
          </cell>
          <cell r="BS47" t="str">
            <v/>
          </cell>
          <cell r="BT47" t="str">
            <v/>
          </cell>
          <cell r="BU47" t="str">
            <v/>
          </cell>
          <cell r="BV47" t="str">
            <v/>
          </cell>
          <cell r="BW47" t="str">
            <v/>
          </cell>
          <cell r="BX47" t="str">
            <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37</v>
          </cell>
          <cell r="F48" t="str">
            <v/>
          </cell>
          <cell r="G48" t="str">
            <v/>
          </cell>
          <cell r="J48" t="str">
            <v/>
          </cell>
          <cell r="L48" t="str">
            <v/>
          </cell>
          <cell r="M48" t="str">
            <v/>
          </cell>
          <cell r="N48" t="str">
            <v/>
          </cell>
          <cell r="O48" t="str">
            <v/>
          </cell>
          <cell r="P48" t="str">
            <v/>
          </cell>
          <cell r="S48" t="str">
            <v/>
          </cell>
          <cell r="U48" t="str">
            <v/>
          </cell>
          <cell r="X48">
            <v>0</v>
          </cell>
          <cell r="Y48" t="str">
            <v/>
          </cell>
          <cell r="AA48">
            <v>0</v>
          </cell>
          <cell r="AB48" t="str">
            <v/>
          </cell>
          <cell r="AC48" t="str">
            <v/>
          </cell>
          <cell r="AD48" t="str">
            <v/>
          </cell>
          <cell r="AE48" t="str">
            <v/>
          </cell>
          <cell r="AF48" t="str">
            <v/>
          </cell>
          <cell r="AG48" t="str">
            <v/>
          </cell>
          <cell r="AH48" t="str">
            <v/>
          </cell>
          <cell r="AI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v>0</v>
          </cell>
          <cell r="BP48" t="str">
            <v/>
          </cell>
          <cell r="BQ48">
            <v>0</v>
          </cell>
          <cell r="BR48" t="str">
            <v/>
          </cell>
          <cell r="BS48" t="str">
            <v/>
          </cell>
          <cell r="BT48" t="str">
            <v/>
          </cell>
          <cell r="BU48" t="str">
            <v/>
          </cell>
          <cell r="BV48" t="str">
            <v/>
          </cell>
          <cell r="BW48" t="str">
            <v/>
          </cell>
          <cell r="BX48" t="str">
            <v/>
          </cell>
          <cell r="BY48">
            <v>0</v>
          </cell>
          <cell r="BZ48">
            <v>0.4</v>
          </cell>
          <cell r="CA48">
            <v>0</v>
          </cell>
          <cell r="CB48">
            <v>0</v>
          </cell>
          <cell r="CC48">
            <v>0</v>
          </cell>
          <cell r="CD48">
            <v>0</v>
          </cell>
          <cell r="CE48" t="e">
            <v>#VALUE!</v>
          </cell>
          <cell r="CF48" t="e">
            <v>#VALUE!</v>
          </cell>
          <cell r="CG48" t="e">
            <v>#VALUE!</v>
          </cell>
          <cell r="CH48">
            <v>1.3</v>
          </cell>
          <cell r="CI48" t="e">
            <v>#VALUE!</v>
          </cell>
          <cell r="CJ48" t="e">
            <v>#VALUE!</v>
          </cell>
          <cell r="CK48" t="e">
            <v>#VALUE!</v>
          </cell>
          <cell r="CL48">
            <v>1</v>
          </cell>
          <cell r="CM48">
            <v>4</v>
          </cell>
        </row>
        <row r="49">
          <cell r="A49">
            <v>38</v>
          </cell>
          <cell r="F49" t="str">
            <v/>
          </cell>
          <cell r="G49" t="str">
            <v/>
          </cell>
          <cell r="J49" t="str">
            <v/>
          </cell>
          <cell r="L49" t="str">
            <v/>
          </cell>
          <cell r="M49" t="str">
            <v/>
          </cell>
          <cell r="N49" t="str">
            <v/>
          </cell>
          <cell r="O49" t="str">
            <v/>
          </cell>
          <cell r="P49" t="str">
            <v/>
          </cell>
          <cell r="S49" t="str">
            <v/>
          </cell>
          <cell r="U49" t="str">
            <v/>
          </cell>
          <cell r="X49">
            <v>0</v>
          </cell>
          <cell r="Y49" t="str">
            <v/>
          </cell>
          <cell r="AA49">
            <v>0</v>
          </cell>
          <cell r="AB49" t="str">
            <v/>
          </cell>
          <cell r="AC49" t="str">
            <v/>
          </cell>
          <cell r="AD49" t="str">
            <v/>
          </cell>
          <cell r="AE49" t="str">
            <v/>
          </cell>
          <cell r="AF49" t="str">
            <v/>
          </cell>
          <cell r="AG49" t="str">
            <v/>
          </cell>
          <cell r="AH49" t="str">
            <v/>
          </cell>
          <cell r="AI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cell r="BA49" t="str">
            <v/>
          </cell>
          <cell r="BB49" t="str">
            <v/>
          </cell>
          <cell r="BC49" t="str">
            <v/>
          </cell>
          <cell r="BD49" t="str">
            <v/>
          </cell>
          <cell r="BE49" t="str">
            <v/>
          </cell>
          <cell r="BF49" t="str">
            <v/>
          </cell>
          <cell r="BG49" t="str">
            <v/>
          </cell>
          <cell r="BH49" t="str">
            <v/>
          </cell>
          <cell r="BI49" t="str">
            <v/>
          </cell>
          <cell r="BJ49" t="str">
            <v/>
          </cell>
          <cell r="BK49" t="str">
            <v/>
          </cell>
          <cell r="BL49" t="str">
            <v/>
          </cell>
          <cell r="BM49" t="str">
            <v/>
          </cell>
          <cell r="BN49" t="str">
            <v/>
          </cell>
          <cell r="BO49">
            <v>0</v>
          </cell>
          <cell r="BP49" t="str">
            <v/>
          </cell>
          <cell r="BQ49">
            <v>0</v>
          </cell>
          <cell r="BR49" t="str">
            <v/>
          </cell>
          <cell r="BS49" t="str">
            <v/>
          </cell>
          <cell r="BT49" t="str">
            <v/>
          </cell>
          <cell r="BU49" t="str">
            <v/>
          </cell>
          <cell r="BV49" t="str">
            <v/>
          </cell>
          <cell r="BW49" t="str">
            <v/>
          </cell>
          <cell r="BX49" t="str">
            <v/>
          </cell>
          <cell r="BY49">
            <v>0</v>
          </cell>
          <cell r="BZ49">
            <v>0.4</v>
          </cell>
          <cell r="CA49">
            <v>0</v>
          </cell>
          <cell r="CB49">
            <v>0</v>
          </cell>
          <cell r="CC49">
            <v>0</v>
          </cell>
          <cell r="CD49">
            <v>0</v>
          </cell>
          <cell r="CE49" t="e">
            <v>#VALUE!</v>
          </cell>
          <cell r="CF49" t="e">
            <v>#VALUE!</v>
          </cell>
          <cell r="CG49" t="e">
            <v>#VALUE!</v>
          </cell>
          <cell r="CH49">
            <v>1.3</v>
          </cell>
          <cell r="CI49" t="e">
            <v>#VALUE!</v>
          </cell>
          <cell r="CJ49" t="e">
            <v>#VALUE!</v>
          </cell>
          <cell r="CK49" t="e">
            <v>#VALUE!</v>
          </cell>
          <cell r="CL49">
            <v>1</v>
          </cell>
          <cell r="CM49">
            <v>4</v>
          </cell>
        </row>
        <row r="50">
          <cell r="A50">
            <v>39</v>
          </cell>
          <cell r="F50" t="str">
            <v/>
          </cell>
          <cell r="G50" t="str">
            <v/>
          </cell>
          <cell r="J50" t="str">
            <v/>
          </cell>
          <cell r="L50" t="str">
            <v/>
          </cell>
          <cell r="M50" t="str">
            <v/>
          </cell>
          <cell r="N50" t="str">
            <v/>
          </cell>
          <cell r="O50" t="str">
            <v/>
          </cell>
          <cell r="P50" t="str">
            <v/>
          </cell>
          <cell r="S50" t="str">
            <v/>
          </cell>
          <cell r="U50" t="str">
            <v/>
          </cell>
          <cell r="X50">
            <v>0</v>
          </cell>
          <cell r="Y50" t="str">
            <v/>
          </cell>
          <cell r="AA50">
            <v>0</v>
          </cell>
          <cell r="AB50" t="str">
            <v/>
          </cell>
          <cell r="AC50" t="str">
            <v/>
          </cell>
          <cell r="AD50" t="str">
            <v/>
          </cell>
          <cell r="AE50" t="str">
            <v/>
          </cell>
          <cell r="AF50" t="str">
            <v/>
          </cell>
          <cell r="AG50" t="str">
            <v/>
          </cell>
          <cell r="AH50" t="str">
            <v/>
          </cell>
          <cell r="AI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t="str">
            <v/>
          </cell>
          <cell r="BM50" t="str">
            <v/>
          </cell>
          <cell r="BN50" t="str">
            <v/>
          </cell>
          <cell r="BO50">
            <v>0</v>
          </cell>
          <cell r="BP50" t="str">
            <v/>
          </cell>
          <cell r="BQ50">
            <v>0</v>
          </cell>
          <cell r="BR50" t="str">
            <v/>
          </cell>
          <cell r="BS50" t="str">
            <v/>
          </cell>
          <cell r="BT50" t="str">
            <v/>
          </cell>
          <cell r="BU50" t="str">
            <v/>
          </cell>
          <cell r="BV50" t="str">
            <v/>
          </cell>
          <cell r="BW50" t="str">
            <v/>
          </cell>
          <cell r="BX50" t="str">
            <v/>
          </cell>
          <cell r="BY50">
            <v>0</v>
          </cell>
          <cell r="BZ50">
            <v>0.4</v>
          </cell>
          <cell r="CA50">
            <v>0</v>
          </cell>
          <cell r="CB50">
            <v>0</v>
          </cell>
          <cell r="CC50">
            <v>0</v>
          </cell>
          <cell r="CD50">
            <v>0</v>
          </cell>
          <cell r="CE50" t="e">
            <v>#VALUE!</v>
          </cell>
          <cell r="CF50" t="e">
            <v>#VALUE!</v>
          </cell>
          <cell r="CG50" t="e">
            <v>#VALUE!</v>
          </cell>
          <cell r="CH50">
            <v>1.5</v>
          </cell>
          <cell r="CI50" t="e">
            <v>#VALUE!</v>
          </cell>
          <cell r="CJ50" t="e">
            <v>#VALUE!</v>
          </cell>
          <cell r="CK50" t="e">
            <v>#VALUE!</v>
          </cell>
          <cell r="CL50">
            <v>2</v>
          </cell>
          <cell r="CM50">
            <v>2</v>
          </cell>
        </row>
        <row r="51">
          <cell r="A51">
            <v>40</v>
          </cell>
          <cell r="F51" t="str">
            <v/>
          </cell>
          <cell r="G51" t="str">
            <v/>
          </cell>
          <cell r="J51" t="str">
            <v/>
          </cell>
          <cell r="L51" t="str">
            <v/>
          </cell>
          <cell r="M51" t="str">
            <v/>
          </cell>
          <cell r="N51" t="str">
            <v/>
          </cell>
          <cell r="O51" t="str">
            <v/>
          </cell>
          <cell r="P51" t="str">
            <v/>
          </cell>
          <cell r="S51" t="str">
            <v/>
          </cell>
          <cell r="U51" t="str">
            <v/>
          </cell>
          <cell r="X51">
            <v>0</v>
          </cell>
          <cell r="Y51" t="str">
            <v/>
          </cell>
          <cell r="AA51">
            <v>0</v>
          </cell>
          <cell r="AB51" t="str">
            <v/>
          </cell>
          <cell r="AC51" t="str">
            <v/>
          </cell>
          <cell r="AD51" t="str">
            <v/>
          </cell>
          <cell r="AE51" t="str">
            <v/>
          </cell>
          <cell r="AF51" t="str">
            <v/>
          </cell>
          <cell r="AG51" t="str">
            <v/>
          </cell>
          <cell r="AH51" t="str">
            <v/>
          </cell>
          <cell r="AI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BA51" t="str">
            <v/>
          </cell>
          <cell r="BB51" t="str">
            <v/>
          </cell>
          <cell r="BC51" t="str">
            <v/>
          </cell>
          <cell r="BD51" t="str">
            <v/>
          </cell>
          <cell r="BE51" t="str">
            <v/>
          </cell>
          <cell r="BF51" t="str">
            <v/>
          </cell>
          <cell r="BG51" t="str">
            <v/>
          </cell>
          <cell r="BH51" t="str">
            <v/>
          </cell>
          <cell r="BI51" t="str">
            <v/>
          </cell>
          <cell r="BJ51" t="str">
            <v/>
          </cell>
          <cell r="BK51" t="str">
            <v/>
          </cell>
          <cell r="BL51" t="str">
            <v/>
          </cell>
          <cell r="BM51" t="str">
            <v/>
          </cell>
          <cell r="BN51" t="str">
            <v/>
          </cell>
          <cell r="BO51">
            <v>0</v>
          </cell>
          <cell r="BP51" t="str">
            <v/>
          </cell>
          <cell r="BQ51">
            <v>0</v>
          </cell>
          <cell r="BR51" t="str">
            <v/>
          </cell>
          <cell r="BS51" t="str">
            <v/>
          </cell>
          <cell r="BT51" t="str">
            <v/>
          </cell>
          <cell r="BU51" t="str">
            <v/>
          </cell>
          <cell r="BV51" t="str">
            <v/>
          </cell>
          <cell r="BW51" t="str">
            <v/>
          </cell>
          <cell r="BX51" t="str">
            <v/>
          </cell>
          <cell r="BY51">
            <v>0</v>
          </cell>
          <cell r="BZ51">
            <v>0.4</v>
          </cell>
          <cell r="CA51">
            <v>0</v>
          </cell>
          <cell r="CB51">
            <v>0</v>
          </cell>
          <cell r="CC51">
            <v>0</v>
          </cell>
          <cell r="CD51">
            <v>0</v>
          </cell>
          <cell r="CE51" t="e">
            <v>#VALUE!</v>
          </cell>
          <cell r="CF51" t="e">
            <v>#VALUE!</v>
          </cell>
          <cell r="CG51" t="e">
            <v>#VALUE!</v>
          </cell>
          <cell r="CH51">
            <v>1.5</v>
          </cell>
          <cell r="CI51" t="e">
            <v>#VALUE!</v>
          </cell>
          <cell r="CJ51" t="e">
            <v>#VALUE!</v>
          </cell>
          <cell r="CK51" t="e">
            <v>#VALUE!</v>
          </cell>
          <cell r="CL51">
            <v>2</v>
          </cell>
          <cell r="CM51">
            <v>2</v>
          </cell>
        </row>
        <row r="52">
          <cell r="A52">
            <v>41</v>
          </cell>
          <cell r="F52" t="str">
            <v/>
          </cell>
          <cell r="G52" t="str">
            <v/>
          </cell>
          <cell r="J52" t="str">
            <v/>
          </cell>
          <cell r="L52" t="str">
            <v/>
          </cell>
          <cell r="M52" t="str">
            <v/>
          </cell>
          <cell r="N52" t="str">
            <v/>
          </cell>
          <cell r="O52" t="str">
            <v/>
          </cell>
          <cell r="P52" t="str">
            <v/>
          </cell>
          <cell r="S52" t="str">
            <v/>
          </cell>
          <cell r="U52" t="str">
            <v/>
          </cell>
          <cell r="X52">
            <v>0</v>
          </cell>
          <cell r="Y52" t="str">
            <v/>
          </cell>
          <cell r="AA52">
            <v>0</v>
          </cell>
          <cell r="AB52" t="str">
            <v/>
          </cell>
          <cell r="AC52" t="str">
            <v/>
          </cell>
          <cell r="AD52" t="str">
            <v/>
          </cell>
          <cell r="AE52" t="str">
            <v/>
          </cell>
          <cell r="AF52" t="str">
            <v/>
          </cell>
          <cell r="AG52" t="str">
            <v/>
          </cell>
          <cell r="AH52" t="str">
            <v/>
          </cell>
          <cell r="AI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v>0</v>
          </cell>
          <cell r="BP52" t="str">
            <v/>
          </cell>
          <cell r="BQ52">
            <v>0</v>
          </cell>
          <cell r="BR52" t="str">
            <v/>
          </cell>
          <cell r="BS52" t="str">
            <v/>
          </cell>
          <cell r="BT52" t="str">
            <v/>
          </cell>
          <cell r="BU52" t="str">
            <v/>
          </cell>
          <cell r="BV52" t="str">
            <v/>
          </cell>
          <cell r="BW52" t="str">
            <v/>
          </cell>
          <cell r="BX52" t="str">
            <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42</v>
          </cell>
          <cell r="F53" t="str">
            <v/>
          </cell>
          <cell r="G53" t="str">
            <v/>
          </cell>
          <cell r="J53" t="str">
            <v/>
          </cell>
          <cell r="L53" t="str">
            <v/>
          </cell>
          <cell r="M53" t="str">
            <v/>
          </cell>
          <cell r="N53" t="str">
            <v/>
          </cell>
          <cell r="O53" t="str">
            <v/>
          </cell>
          <cell r="P53" t="str">
            <v/>
          </cell>
          <cell r="S53" t="str">
            <v/>
          </cell>
          <cell r="U53" t="str">
            <v/>
          </cell>
          <cell r="X53">
            <v>0</v>
          </cell>
          <cell r="Y53" t="str">
            <v/>
          </cell>
          <cell r="AA53">
            <v>0</v>
          </cell>
          <cell r="AB53" t="str">
            <v/>
          </cell>
          <cell r="AC53" t="str">
            <v/>
          </cell>
          <cell r="AD53" t="str">
            <v/>
          </cell>
          <cell r="AE53" t="str">
            <v/>
          </cell>
          <cell r="AF53" t="str">
            <v/>
          </cell>
          <cell r="AG53" t="str">
            <v/>
          </cell>
          <cell r="AH53" t="str">
            <v/>
          </cell>
          <cell r="AI53" t="str">
            <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v>0</v>
          </cell>
          <cell r="BP53" t="str">
            <v/>
          </cell>
          <cell r="BQ53">
            <v>0</v>
          </cell>
          <cell r="BR53" t="str">
            <v/>
          </cell>
          <cell r="BS53" t="str">
            <v/>
          </cell>
          <cell r="BT53" t="str">
            <v/>
          </cell>
          <cell r="BU53" t="str">
            <v/>
          </cell>
          <cell r="BV53" t="str">
            <v/>
          </cell>
          <cell r="BW53" t="str">
            <v/>
          </cell>
          <cell r="BX53" t="str">
            <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43</v>
          </cell>
          <cell r="F54" t="str">
            <v/>
          </cell>
          <cell r="G54" t="str">
            <v/>
          </cell>
          <cell r="J54" t="str">
            <v/>
          </cell>
          <cell r="L54" t="str">
            <v/>
          </cell>
          <cell r="M54" t="str">
            <v/>
          </cell>
          <cell r="N54" t="str">
            <v/>
          </cell>
          <cell r="O54" t="str">
            <v/>
          </cell>
          <cell r="P54" t="str">
            <v/>
          </cell>
          <cell r="S54" t="str">
            <v/>
          </cell>
          <cell r="U54" t="str">
            <v/>
          </cell>
          <cell r="X54">
            <v>0</v>
          </cell>
          <cell r="Y54" t="str">
            <v/>
          </cell>
          <cell r="AA54">
            <v>0</v>
          </cell>
          <cell r="AB54" t="str">
            <v/>
          </cell>
          <cell r="AC54" t="str">
            <v/>
          </cell>
          <cell r="AD54" t="str">
            <v/>
          </cell>
          <cell r="AE54" t="str">
            <v/>
          </cell>
          <cell r="AF54" t="str">
            <v/>
          </cell>
          <cell r="AG54" t="str">
            <v/>
          </cell>
          <cell r="AH54" t="str">
            <v/>
          </cell>
          <cell r="AI54" t="str">
            <v/>
          </cell>
          <cell r="AL54" t="str">
            <v/>
          </cell>
          <cell r="AM54" t="str">
            <v/>
          </cell>
          <cell r="AN54" t="str">
            <v/>
          </cell>
          <cell r="AO54" t="str">
            <v/>
          </cell>
          <cell r="AP54" t="str">
            <v/>
          </cell>
          <cell r="AQ54" t="str">
            <v/>
          </cell>
          <cell r="AR54" t="str">
            <v/>
          </cell>
          <cell r="AS54" t="str">
            <v/>
          </cell>
          <cell r="AT54" t="str">
            <v/>
          </cell>
          <cell r="AU54" t="str">
            <v/>
          </cell>
          <cell r="AV54" t="str">
            <v/>
          </cell>
          <cell r="AW54" t="str">
            <v/>
          </cell>
          <cell r="AX54" t="str">
            <v/>
          </cell>
          <cell r="AY54" t="str">
            <v/>
          </cell>
          <cell r="AZ54" t="str">
            <v/>
          </cell>
          <cell r="BA54" t="str">
            <v/>
          </cell>
          <cell r="BB54" t="str">
            <v/>
          </cell>
          <cell r="BC54" t="str">
            <v/>
          </cell>
          <cell r="BD54" t="str">
            <v/>
          </cell>
          <cell r="BE54" t="str">
            <v/>
          </cell>
          <cell r="BF54" t="str">
            <v/>
          </cell>
          <cell r="BG54" t="str">
            <v/>
          </cell>
          <cell r="BH54" t="str">
            <v/>
          </cell>
          <cell r="BI54" t="str">
            <v/>
          </cell>
          <cell r="BJ54" t="str">
            <v/>
          </cell>
          <cell r="BK54" t="str">
            <v/>
          </cell>
          <cell r="BL54" t="str">
            <v/>
          </cell>
          <cell r="BM54" t="str">
            <v/>
          </cell>
          <cell r="BN54" t="str">
            <v/>
          </cell>
          <cell r="BO54">
            <v>0</v>
          </cell>
          <cell r="BP54" t="str">
            <v/>
          </cell>
          <cell r="BQ54">
            <v>0</v>
          </cell>
          <cell r="BR54" t="str">
            <v/>
          </cell>
          <cell r="BS54" t="str">
            <v/>
          </cell>
          <cell r="BT54" t="str">
            <v/>
          </cell>
          <cell r="BU54" t="str">
            <v/>
          </cell>
          <cell r="BV54" t="str">
            <v/>
          </cell>
          <cell r="BW54" t="str">
            <v/>
          </cell>
          <cell r="BX54" t="str">
            <v/>
          </cell>
          <cell r="BY54">
            <v>0</v>
          </cell>
          <cell r="BZ54">
            <v>0.4</v>
          </cell>
          <cell r="CA54">
            <v>0</v>
          </cell>
          <cell r="CB54">
            <v>0</v>
          </cell>
          <cell r="CC54">
            <v>0</v>
          </cell>
          <cell r="CD54">
            <v>0</v>
          </cell>
          <cell r="CE54" t="e">
            <v>#VALUE!</v>
          </cell>
          <cell r="CF54" t="e">
            <v>#VALUE!</v>
          </cell>
          <cell r="CG54" t="e">
            <v>#VALUE!</v>
          </cell>
          <cell r="CH54">
            <v>1.3</v>
          </cell>
          <cell r="CI54" t="e">
            <v>#VALUE!</v>
          </cell>
          <cell r="CJ54" t="e">
            <v>#VALUE!</v>
          </cell>
          <cell r="CK54" t="e">
            <v>#VALUE!</v>
          </cell>
          <cell r="CL54">
            <v>1</v>
          </cell>
          <cell r="CM54">
            <v>4</v>
          </cell>
        </row>
        <row r="55">
          <cell r="A55">
            <v>44</v>
          </cell>
          <cell r="F55" t="str">
            <v/>
          </cell>
          <cell r="G55" t="str">
            <v/>
          </cell>
          <cell r="J55" t="str">
            <v/>
          </cell>
          <cell r="L55" t="str">
            <v/>
          </cell>
          <cell r="M55" t="str">
            <v/>
          </cell>
          <cell r="N55" t="str">
            <v/>
          </cell>
          <cell r="O55" t="str">
            <v/>
          </cell>
          <cell r="P55" t="str">
            <v/>
          </cell>
          <cell r="S55" t="str">
            <v/>
          </cell>
          <cell r="U55" t="str">
            <v/>
          </cell>
          <cell r="X55">
            <v>0</v>
          </cell>
          <cell r="Y55" t="str">
            <v/>
          </cell>
          <cell r="AA55">
            <v>0</v>
          </cell>
          <cell r="AB55" t="str">
            <v/>
          </cell>
          <cell r="AC55" t="str">
            <v/>
          </cell>
          <cell r="AD55" t="str">
            <v/>
          </cell>
          <cell r="AE55" t="str">
            <v/>
          </cell>
          <cell r="AF55" t="str">
            <v/>
          </cell>
          <cell r="AG55" t="str">
            <v/>
          </cell>
          <cell r="AH55" t="str">
            <v/>
          </cell>
          <cell r="AI55" t="str">
            <v/>
          </cell>
          <cell r="AL55" t="str">
            <v/>
          </cell>
          <cell r="AM55" t="str">
            <v/>
          </cell>
          <cell r="AN55" t="str">
            <v/>
          </cell>
          <cell r="AO55" t="str">
            <v/>
          </cell>
          <cell r="AP55" t="str">
            <v/>
          </cell>
          <cell r="AQ55" t="str">
            <v/>
          </cell>
          <cell r="AR55" t="str">
            <v/>
          </cell>
          <cell r="AS55" t="str">
            <v/>
          </cell>
          <cell r="AT55" t="str">
            <v/>
          </cell>
          <cell r="AU55" t="str">
            <v/>
          </cell>
          <cell r="AV55" t="str">
            <v/>
          </cell>
          <cell r="AW55" t="str">
            <v/>
          </cell>
          <cell r="AX55" t="str">
            <v/>
          </cell>
          <cell r="AY55" t="str">
            <v/>
          </cell>
          <cell r="AZ55" t="str">
            <v/>
          </cell>
          <cell r="BA55" t="str">
            <v/>
          </cell>
          <cell r="BB55" t="str">
            <v/>
          </cell>
          <cell r="BC55" t="str">
            <v/>
          </cell>
          <cell r="BD55" t="str">
            <v/>
          </cell>
          <cell r="BE55" t="str">
            <v/>
          </cell>
          <cell r="BF55" t="str">
            <v/>
          </cell>
          <cell r="BG55" t="str">
            <v/>
          </cell>
          <cell r="BH55" t="str">
            <v/>
          </cell>
          <cell r="BI55" t="str">
            <v/>
          </cell>
          <cell r="BJ55" t="str">
            <v/>
          </cell>
          <cell r="BK55" t="str">
            <v/>
          </cell>
          <cell r="BL55" t="str">
            <v/>
          </cell>
          <cell r="BM55" t="str">
            <v/>
          </cell>
          <cell r="BN55" t="str">
            <v/>
          </cell>
          <cell r="BO55">
            <v>0</v>
          </cell>
          <cell r="BP55" t="str">
            <v/>
          </cell>
          <cell r="BQ55">
            <v>0</v>
          </cell>
          <cell r="BR55" t="str">
            <v/>
          </cell>
          <cell r="BS55" t="str">
            <v/>
          </cell>
          <cell r="BT55" t="str">
            <v/>
          </cell>
          <cell r="BU55" t="str">
            <v/>
          </cell>
          <cell r="BV55" t="str">
            <v/>
          </cell>
          <cell r="BW55" t="str">
            <v/>
          </cell>
          <cell r="BX55" t="str">
            <v/>
          </cell>
          <cell r="BY55">
            <v>0</v>
          </cell>
          <cell r="BZ55">
            <v>0.4</v>
          </cell>
          <cell r="CA55">
            <v>0</v>
          </cell>
          <cell r="CB55">
            <v>0</v>
          </cell>
          <cell r="CC55">
            <v>0</v>
          </cell>
          <cell r="CD55">
            <v>0</v>
          </cell>
          <cell r="CE55" t="e">
            <v>#VALUE!</v>
          </cell>
          <cell r="CF55" t="e">
            <v>#VALUE!</v>
          </cell>
          <cell r="CG55" t="e">
            <v>#VALUE!</v>
          </cell>
          <cell r="CH55">
            <v>1.3</v>
          </cell>
          <cell r="CI55" t="e">
            <v>#VALUE!</v>
          </cell>
          <cell r="CJ55" t="e">
            <v>#VALUE!</v>
          </cell>
          <cell r="CK55" t="e">
            <v>#VALUE!</v>
          </cell>
          <cell r="CL55">
            <v>5</v>
          </cell>
          <cell r="CM55">
            <v>4</v>
          </cell>
        </row>
        <row r="56">
          <cell r="A56">
            <v>45</v>
          </cell>
          <cell r="F56" t="str">
            <v/>
          </cell>
          <cell r="G56" t="str">
            <v/>
          </cell>
          <cell r="J56" t="str">
            <v/>
          </cell>
          <cell r="L56" t="str">
            <v/>
          </cell>
          <cell r="M56" t="str">
            <v/>
          </cell>
          <cell r="N56" t="str">
            <v/>
          </cell>
          <cell r="O56" t="str">
            <v/>
          </cell>
          <cell r="P56" t="str">
            <v/>
          </cell>
          <cell r="S56" t="str">
            <v/>
          </cell>
          <cell r="U56" t="str">
            <v/>
          </cell>
          <cell r="X56">
            <v>0</v>
          </cell>
          <cell r="Y56" t="str">
            <v/>
          </cell>
          <cell r="AA56">
            <v>0</v>
          </cell>
          <cell r="AB56" t="str">
            <v/>
          </cell>
          <cell r="AC56" t="str">
            <v/>
          </cell>
          <cell r="AD56" t="str">
            <v/>
          </cell>
          <cell r="AE56" t="str">
            <v/>
          </cell>
          <cell r="AF56" t="str">
            <v/>
          </cell>
          <cell r="AG56" t="str">
            <v/>
          </cell>
          <cell r="AH56" t="str">
            <v/>
          </cell>
          <cell r="AI56" t="str">
            <v/>
          </cell>
          <cell r="AL56" t="str">
            <v/>
          </cell>
          <cell r="AM56" t="str">
            <v/>
          </cell>
          <cell r="AN56" t="str">
            <v/>
          </cell>
          <cell r="AO56" t="str">
            <v/>
          </cell>
          <cell r="AP56" t="str">
            <v/>
          </cell>
          <cell r="AQ56" t="str">
            <v/>
          </cell>
          <cell r="AR56" t="str">
            <v/>
          </cell>
          <cell r="AS56" t="str">
            <v/>
          </cell>
          <cell r="AT56" t="str">
            <v/>
          </cell>
          <cell r="AU56" t="str">
            <v/>
          </cell>
          <cell r="AV56" t="str">
            <v/>
          </cell>
          <cell r="AW56" t="str">
            <v/>
          </cell>
          <cell r="AX56" t="str">
            <v/>
          </cell>
          <cell r="AY56" t="str">
            <v/>
          </cell>
          <cell r="AZ56" t="str">
            <v/>
          </cell>
          <cell r="BA56" t="str">
            <v/>
          </cell>
          <cell r="BB56" t="str">
            <v/>
          </cell>
          <cell r="BC56" t="str">
            <v/>
          </cell>
          <cell r="BD56" t="str">
            <v/>
          </cell>
          <cell r="BE56" t="str">
            <v/>
          </cell>
          <cell r="BF56" t="str">
            <v/>
          </cell>
          <cell r="BG56" t="str">
            <v/>
          </cell>
          <cell r="BH56" t="str">
            <v/>
          </cell>
          <cell r="BI56" t="str">
            <v/>
          </cell>
          <cell r="BJ56" t="str">
            <v/>
          </cell>
          <cell r="BK56" t="str">
            <v/>
          </cell>
          <cell r="BL56" t="str">
            <v/>
          </cell>
          <cell r="BM56" t="str">
            <v/>
          </cell>
          <cell r="BN56" t="str">
            <v/>
          </cell>
          <cell r="BO56">
            <v>0</v>
          </cell>
          <cell r="BP56" t="str">
            <v/>
          </cell>
          <cell r="BQ56">
            <v>0</v>
          </cell>
          <cell r="BR56" t="str">
            <v/>
          </cell>
          <cell r="BS56" t="str">
            <v/>
          </cell>
          <cell r="BT56" t="str">
            <v/>
          </cell>
          <cell r="BU56" t="str">
            <v/>
          </cell>
          <cell r="BV56" t="str">
            <v/>
          </cell>
          <cell r="BW56" t="str">
            <v/>
          </cell>
          <cell r="BX56" t="str">
            <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46</v>
          </cell>
          <cell r="F57" t="str">
            <v/>
          </cell>
          <cell r="G57" t="str">
            <v/>
          </cell>
          <cell r="J57" t="str">
            <v/>
          </cell>
          <cell r="L57" t="str">
            <v/>
          </cell>
          <cell r="M57" t="str">
            <v/>
          </cell>
          <cell r="N57" t="str">
            <v/>
          </cell>
          <cell r="O57" t="str">
            <v/>
          </cell>
          <cell r="P57" t="str">
            <v/>
          </cell>
          <cell r="S57" t="str">
            <v/>
          </cell>
          <cell r="U57" t="str">
            <v/>
          </cell>
          <cell r="X57">
            <v>0</v>
          </cell>
          <cell r="Y57" t="str">
            <v/>
          </cell>
          <cell r="AA57">
            <v>0</v>
          </cell>
          <cell r="AB57" t="str">
            <v/>
          </cell>
          <cell r="AC57" t="str">
            <v/>
          </cell>
          <cell r="AD57" t="str">
            <v/>
          </cell>
          <cell r="AE57" t="str">
            <v/>
          </cell>
          <cell r="AF57" t="str">
            <v/>
          </cell>
          <cell r="AG57" t="str">
            <v/>
          </cell>
          <cell r="AH57" t="str">
            <v/>
          </cell>
          <cell r="AI57" t="str">
            <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v>0</v>
          </cell>
          <cell r="BP57" t="str">
            <v/>
          </cell>
          <cell r="BQ57">
            <v>0</v>
          </cell>
          <cell r="BR57" t="str">
            <v/>
          </cell>
          <cell r="BS57" t="str">
            <v/>
          </cell>
          <cell r="BT57" t="str">
            <v/>
          </cell>
          <cell r="BU57" t="str">
            <v/>
          </cell>
          <cell r="BV57" t="str">
            <v/>
          </cell>
          <cell r="BW57" t="str">
            <v/>
          </cell>
          <cell r="BX57" t="str">
            <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47</v>
          </cell>
          <cell r="F58" t="str">
            <v/>
          </cell>
          <cell r="G58" t="str">
            <v/>
          </cell>
          <cell r="J58" t="str">
            <v/>
          </cell>
          <cell r="L58" t="str">
            <v/>
          </cell>
          <cell r="M58" t="str">
            <v/>
          </cell>
          <cell r="N58" t="str">
            <v/>
          </cell>
          <cell r="O58" t="str">
            <v/>
          </cell>
          <cell r="P58" t="str">
            <v/>
          </cell>
          <cell r="S58" t="str">
            <v/>
          </cell>
          <cell r="U58" t="str">
            <v/>
          </cell>
          <cell r="X58">
            <v>0</v>
          </cell>
          <cell r="Y58" t="str">
            <v/>
          </cell>
          <cell r="AA58">
            <v>0</v>
          </cell>
          <cell r="AB58" t="str">
            <v/>
          </cell>
          <cell r="AC58" t="str">
            <v/>
          </cell>
          <cell r="AD58" t="str">
            <v/>
          </cell>
          <cell r="AE58" t="str">
            <v/>
          </cell>
          <cell r="AF58" t="str">
            <v/>
          </cell>
          <cell r="AG58" t="str">
            <v/>
          </cell>
          <cell r="AH58" t="str">
            <v/>
          </cell>
          <cell r="AI58" t="str">
            <v/>
          </cell>
          <cell r="AL58" t="str">
            <v/>
          </cell>
          <cell r="AM58" t="str">
            <v/>
          </cell>
          <cell r="AN58" t="str">
            <v/>
          </cell>
          <cell r="AO58" t="str">
            <v/>
          </cell>
          <cell r="AP58" t="str">
            <v/>
          </cell>
          <cell r="AQ58" t="str">
            <v/>
          </cell>
          <cell r="AR58" t="str">
            <v/>
          </cell>
          <cell r="AS58" t="str">
            <v/>
          </cell>
          <cell r="AT58" t="str">
            <v/>
          </cell>
          <cell r="AU58" t="str">
            <v/>
          </cell>
          <cell r="AV58" t="str">
            <v/>
          </cell>
          <cell r="AW58" t="str">
            <v/>
          </cell>
          <cell r="AX58" t="str">
            <v/>
          </cell>
          <cell r="AY58" t="str">
            <v/>
          </cell>
          <cell r="AZ58" t="str">
            <v/>
          </cell>
          <cell r="BA58" t="str">
            <v/>
          </cell>
          <cell r="BB58" t="str">
            <v/>
          </cell>
          <cell r="BC58" t="str">
            <v/>
          </cell>
          <cell r="BD58" t="str">
            <v/>
          </cell>
          <cell r="BE58" t="str">
            <v/>
          </cell>
          <cell r="BF58" t="str">
            <v/>
          </cell>
          <cell r="BG58" t="str">
            <v/>
          </cell>
          <cell r="BH58" t="str">
            <v/>
          </cell>
          <cell r="BI58" t="str">
            <v/>
          </cell>
          <cell r="BJ58" t="str">
            <v/>
          </cell>
          <cell r="BK58" t="str">
            <v/>
          </cell>
          <cell r="BL58" t="str">
            <v/>
          </cell>
          <cell r="BM58" t="str">
            <v/>
          </cell>
          <cell r="BN58" t="str">
            <v/>
          </cell>
          <cell r="BO58">
            <v>0</v>
          </cell>
          <cell r="BP58" t="str">
            <v/>
          </cell>
          <cell r="BQ58">
            <v>0</v>
          </cell>
          <cell r="BR58" t="str">
            <v/>
          </cell>
          <cell r="BS58" t="str">
            <v/>
          </cell>
          <cell r="BT58" t="str">
            <v/>
          </cell>
          <cell r="BU58" t="str">
            <v/>
          </cell>
          <cell r="BV58" t="str">
            <v/>
          </cell>
          <cell r="BW58" t="str">
            <v/>
          </cell>
          <cell r="BX58" t="str">
            <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48</v>
          </cell>
          <cell r="F59" t="str">
            <v/>
          </cell>
          <cell r="G59" t="str">
            <v/>
          </cell>
          <cell r="J59" t="str">
            <v/>
          </cell>
          <cell r="L59" t="str">
            <v/>
          </cell>
          <cell r="M59" t="str">
            <v/>
          </cell>
          <cell r="N59" t="str">
            <v/>
          </cell>
          <cell r="O59" t="str">
            <v/>
          </cell>
          <cell r="P59" t="str">
            <v/>
          </cell>
          <cell r="S59" t="str">
            <v/>
          </cell>
          <cell r="U59" t="str">
            <v/>
          </cell>
          <cell r="X59">
            <v>0</v>
          </cell>
          <cell r="Y59" t="str">
            <v/>
          </cell>
          <cell r="AA59">
            <v>0</v>
          </cell>
          <cell r="AB59" t="str">
            <v/>
          </cell>
          <cell r="AC59" t="str">
            <v/>
          </cell>
          <cell r="AD59" t="str">
            <v/>
          </cell>
          <cell r="AE59" t="str">
            <v/>
          </cell>
          <cell r="AF59" t="str">
            <v/>
          </cell>
          <cell r="AG59" t="str">
            <v/>
          </cell>
          <cell r="AH59" t="str">
            <v/>
          </cell>
          <cell r="AI59" t="str">
            <v/>
          </cell>
          <cell r="AL59" t="str">
            <v/>
          </cell>
          <cell r="AM59" t="str">
            <v/>
          </cell>
          <cell r="AN59" t="str">
            <v/>
          </cell>
          <cell r="AO59" t="str">
            <v/>
          </cell>
          <cell r="AP59" t="str">
            <v/>
          </cell>
          <cell r="AQ59" t="str">
            <v/>
          </cell>
          <cell r="AR59" t="str">
            <v/>
          </cell>
          <cell r="AS59" t="str">
            <v/>
          </cell>
          <cell r="AT59" t="str">
            <v/>
          </cell>
          <cell r="AU59" t="str">
            <v/>
          </cell>
          <cell r="AV59" t="str">
            <v/>
          </cell>
          <cell r="AW59" t="str">
            <v/>
          </cell>
          <cell r="AX59" t="str">
            <v/>
          </cell>
          <cell r="AY59" t="str">
            <v/>
          </cell>
          <cell r="AZ59" t="str">
            <v/>
          </cell>
          <cell r="BA59" t="str">
            <v/>
          </cell>
          <cell r="BB59" t="str">
            <v/>
          </cell>
          <cell r="BC59" t="str">
            <v/>
          </cell>
          <cell r="BD59" t="str">
            <v/>
          </cell>
          <cell r="BE59" t="str">
            <v/>
          </cell>
          <cell r="BF59" t="str">
            <v/>
          </cell>
          <cell r="BG59" t="str">
            <v/>
          </cell>
          <cell r="BH59" t="str">
            <v/>
          </cell>
          <cell r="BI59" t="str">
            <v/>
          </cell>
          <cell r="BJ59" t="str">
            <v/>
          </cell>
          <cell r="BK59" t="str">
            <v/>
          </cell>
          <cell r="BL59" t="str">
            <v/>
          </cell>
          <cell r="BM59" t="str">
            <v/>
          </cell>
          <cell r="BN59" t="str">
            <v/>
          </cell>
          <cell r="BO59">
            <v>0</v>
          </cell>
          <cell r="BP59" t="str">
            <v/>
          </cell>
          <cell r="BQ59">
            <v>0</v>
          </cell>
          <cell r="BR59" t="str">
            <v/>
          </cell>
          <cell r="BS59" t="str">
            <v/>
          </cell>
          <cell r="BT59" t="str">
            <v/>
          </cell>
          <cell r="BU59" t="str">
            <v/>
          </cell>
          <cell r="BV59" t="str">
            <v/>
          </cell>
          <cell r="BW59" t="str">
            <v/>
          </cell>
          <cell r="BX59" t="str">
            <v/>
          </cell>
          <cell r="BY59">
            <v>0</v>
          </cell>
          <cell r="BZ59">
            <v>0.4</v>
          </cell>
          <cell r="CA59">
            <v>0</v>
          </cell>
          <cell r="CB59">
            <v>0</v>
          </cell>
          <cell r="CC59">
            <v>0</v>
          </cell>
          <cell r="CD59">
            <v>0</v>
          </cell>
          <cell r="CE59" t="e">
            <v>#VALUE!</v>
          </cell>
          <cell r="CF59" t="e">
            <v>#VALUE!</v>
          </cell>
          <cell r="CG59" t="e">
            <v>#VALUE!</v>
          </cell>
          <cell r="CH59">
            <v>1.25</v>
          </cell>
          <cell r="CI59">
            <v>0</v>
          </cell>
          <cell r="CJ59" t="e">
            <v>#VALUE!</v>
          </cell>
          <cell r="CK59" t="e">
            <v>#VALUE!</v>
          </cell>
          <cell r="CL59">
            <v>3</v>
          </cell>
          <cell r="CM59">
            <v>3</v>
          </cell>
        </row>
        <row r="60">
          <cell r="A60">
            <v>49</v>
          </cell>
          <cell r="F60" t="str">
            <v/>
          </cell>
          <cell r="G60" t="str">
            <v/>
          </cell>
          <cell r="J60" t="str">
            <v/>
          </cell>
          <cell r="L60" t="str">
            <v/>
          </cell>
          <cell r="M60" t="str">
            <v/>
          </cell>
          <cell r="N60" t="str">
            <v/>
          </cell>
          <cell r="O60" t="str">
            <v/>
          </cell>
          <cell r="P60" t="str">
            <v/>
          </cell>
          <cell r="S60" t="str">
            <v/>
          </cell>
          <cell r="U60" t="str">
            <v/>
          </cell>
          <cell r="X60">
            <v>0</v>
          </cell>
          <cell r="Y60" t="str">
            <v/>
          </cell>
          <cell r="AA60">
            <v>0</v>
          </cell>
          <cell r="AB60" t="str">
            <v/>
          </cell>
          <cell r="AC60" t="str">
            <v/>
          </cell>
          <cell r="AD60" t="str">
            <v/>
          </cell>
          <cell r="AE60" t="str">
            <v/>
          </cell>
          <cell r="AF60" t="str">
            <v/>
          </cell>
          <cell r="AG60" t="str">
            <v/>
          </cell>
          <cell r="AH60" t="str">
            <v/>
          </cell>
          <cell r="AI60" t="str">
            <v/>
          </cell>
          <cell r="AL60" t="str">
            <v/>
          </cell>
          <cell r="AM60" t="str">
            <v/>
          </cell>
          <cell r="AN60" t="str">
            <v/>
          </cell>
          <cell r="AO60" t="str">
            <v/>
          </cell>
          <cell r="AP60" t="str">
            <v/>
          </cell>
          <cell r="AQ60" t="str">
            <v/>
          </cell>
          <cell r="AR60" t="str">
            <v/>
          </cell>
          <cell r="AS60" t="str">
            <v/>
          </cell>
          <cell r="AT60" t="str">
            <v/>
          </cell>
          <cell r="AU60" t="str">
            <v/>
          </cell>
          <cell r="AV60" t="str">
            <v/>
          </cell>
          <cell r="AW60" t="str">
            <v/>
          </cell>
          <cell r="AX60" t="str">
            <v/>
          </cell>
          <cell r="AY60" t="str">
            <v/>
          </cell>
          <cell r="AZ60" t="str">
            <v/>
          </cell>
          <cell r="BA60" t="str">
            <v/>
          </cell>
          <cell r="BB60" t="str">
            <v/>
          </cell>
          <cell r="BC60" t="str">
            <v/>
          </cell>
          <cell r="BD60" t="str">
            <v/>
          </cell>
          <cell r="BE60" t="str">
            <v/>
          </cell>
          <cell r="BF60" t="str">
            <v/>
          </cell>
          <cell r="BG60" t="str">
            <v/>
          </cell>
          <cell r="BH60" t="str">
            <v/>
          </cell>
          <cell r="BI60" t="str">
            <v/>
          </cell>
          <cell r="BJ60" t="str">
            <v/>
          </cell>
          <cell r="BK60" t="str">
            <v/>
          </cell>
          <cell r="BL60" t="str">
            <v/>
          </cell>
          <cell r="BM60" t="str">
            <v/>
          </cell>
          <cell r="BN60" t="str">
            <v/>
          </cell>
          <cell r="BO60">
            <v>0</v>
          </cell>
          <cell r="BP60" t="str">
            <v/>
          </cell>
          <cell r="BQ60">
            <v>0</v>
          </cell>
          <cell r="BR60" t="str">
            <v/>
          </cell>
          <cell r="BS60" t="str">
            <v/>
          </cell>
          <cell r="BT60" t="str">
            <v/>
          </cell>
          <cell r="BU60" t="str">
            <v/>
          </cell>
          <cell r="BV60" t="str">
            <v/>
          </cell>
          <cell r="BW60" t="str">
            <v/>
          </cell>
          <cell r="BX60" t="str">
            <v/>
          </cell>
          <cell r="BY60">
            <v>0</v>
          </cell>
          <cell r="BZ60">
            <v>0.4</v>
          </cell>
          <cell r="CA60">
            <v>0</v>
          </cell>
          <cell r="CB60">
            <v>0</v>
          </cell>
          <cell r="CC60">
            <v>0</v>
          </cell>
          <cell r="CD60">
            <v>0</v>
          </cell>
          <cell r="CE60" t="e">
            <v>#VALUE!</v>
          </cell>
          <cell r="CF60" t="e">
            <v>#VALUE!</v>
          </cell>
          <cell r="CG60" t="e">
            <v>#VALUE!</v>
          </cell>
          <cell r="CH60">
            <v>1.25</v>
          </cell>
          <cell r="CI60">
            <v>0</v>
          </cell>
          <cell r="CJ60" t="e">
            <v>#VALUE!</v>
          </cell>
          <cell r="CK60" t="e">
            <v>#VALUE!</v>
          </cell>
          <cell r="CL60">
            <v>3</v>
          </cell>
          <cell r="CM60">
            <v>3</v>
          </cell>
        </row>
        <row r="61">
          <cell r="A61">
            <v>50</v>
          </cell>
          <cell r="F61" t="str">
            <v/>
          </cell>
          <cell r="G61" t="str">
            <v/>
          </cell>
          <cell r="J61" t="str">
            <v/>
          </cell>
          <cell r="L61" t="str">
            <v/>
          </cell>
          <cell r="M61" t="str">
            <v/>
          </cell>
          <cell r="N61" t="str">
            <v/>
          </cell>
          <cell r="O61" t="str">
            <v/>
          </cell>
          <cell r="P61" t="str">
            <v/>
          </cell>
          <cell r="S61" t="str">
            <v/>
          </cell>
          <cell r="U61" t="str">
            <v/>
          </cell>
          <cell r="X61">
            <v>0</v>
          </cell>
          <cell r="Y61" t="str">
            <v/>
          </cell>
          <cell r="AA61">
            <v>0</v>
          </cell>
          <cell r="AB61" t="str">
            <v/>
          </cell>
          <cell r="AC61" t="str">
            <v/>
          </cell>
          <cell r="AD61" t="str">
            <v/>
          </cell>
          <cell r="AE61" t="str">
            <v/>
          </cell>
          <cell r="AF61" t="str">
            <v/>
          </cell>
          <cell r="AG61" t="str">
            <v/>
          </cell>
          <cell r="AH61" t="str">
            <v/>
          </cell>
          <cell r="AI61" t="str">
            <v/>
          </cell>
          <cell r="AL61" t="str">
            <v/>
          </cell>
          <cell r="AM61" t="str">
            <v/>
          </cell>
          <cell r="AN61" t="str">
            <v/>
          </cell>
          <cell r="AO61" t="str">
            <v/>
          </cell>
          <cell r="AP61" t="str">
            <v/>
          </cell>
          <cell r="AQ61" t="str">
            <v/>
          </cell>
          <cell r="AR61" t="str">
            <v/>
          </cell>
          <cell r="AS61" t="str">
            <v/>
          </cell>
          <cell r="AT61" t="str">
            <v/>
          </cell>
          <cell r="AU61" t="str">
            <v/>
          </cell>
          <cell r="AV61" t="str">
            <v/>
          </cell>
          <cell r="AW61" t="str">
            <v/>
          </cell>
          <cell r="AX61" t="str">
            <v/>
          </cell>
          <cell r="AY61" t="str">
            <v/>
          </cell>
          <cell r="AZ61" t="str">
            <v/>
          </cell>
          <cell r="BA61" t="str">
            <v/>
          </cell>
          <cell r="BB61" t="str">
            <v/>
          </cell>
          <cell r="BC61" t="str">
            <v/>
          </cell>
          <cell r="BD61" t="str">
            <v/>
          </cell>
          <cell r="BE61" t="str">
            <v/>
          </cell>
          <cell r="BF61" t="str">
            <v/>
          </cell>
          <cell r="BG61" t="str">
            <v/>
          </cell>
          <cell r="BH61" t="str">
            <v/>
          </cell>
          <cell r="BI61" t="str">
            <v/>
          </cell>
          <cell r="BJ61" t="str">
            <v/>
          </cell>
          <cell r="BK61" t="str">
            <v/>
          </cell>
          <cell r="BL61" t="str">
            <v/>
          </cell>
          <cell r="BM61" t="str">
            <v/>
          </cell>
          <cell r="BN61" t="str">
            <v/>
          </cell>
          <cell r="BO61">
            <v>0</v>
          </cell>
          <cell r="BP61" t="str">
            <v/>
          </cell>
          <cell r="BQ61">
            <v>0</v>
          </cell>
          <cell r="BR61" t="str">
            <v/>
          </cell>
          <cell r="BS61" t="str">
            <v/>
          </cell>
          <cell r="BT61" t="str">
            <v/>
          </cell>
          <cell r="BU61" t="str">
            <v/>
          </cell>
          <cell r="BV61" t="str">
            <v/>
          </cell>
          <cell r="BW61" t="str">
            <v/>
          </cell>
          <cell r="BX61" t="str">
            <v/>
          </cell>
          <cell r="BY61">
            <v>0</v>
          </cell>
          <cell r="BZ61">
            <v>0.4</v>
          </cell>
          <cell r="CA61">
            <v>0</v>
          </cell>
          <cell r="CB61">
            <v>0</v>
          </cell>
          <cell r="CC61">
            <v>0</v>
          </cell>
          <cell r="CD61">
            <v>0</v>
          </cell>
          <cell r="CE61" t="e">
            <v>#VALUE!</v>
          </cell>
          <cell r="CF61" t="e">
            <v>#VALUE!</v>
          </cell>
          <cell r="CG61" t="e">
            <v>#VALUE!</v>
          </cell>
          <cell r="CH61">
            <v>1.25</v>
          </cell>
          <cell r="CI61">
            <v>0</v>
          </cell>
          <cell r="CJ61" t="e">
            <v>#VALUE!</v>
          </cell>
          <cell r="CK61" t="e">
            <v>#VALUE!</v>
          </cell>
          <cell r="CL61">
            <v>3</v>
          </cell>
          <cell r="CM61">
            <v>3</v>
          </cell>
        </row>
        <row r="62">
          <cell r="A62">
            <v>51</v>
          </cell>
          <cell r="F62" t="str">
            <v/>
          </cell>
          <cell r="G62" t="str">
            <v/>
          </cell>
          <cell r="J62" t="str">
            <v/>
          </cell>
          <cell r="L62" t="str">
            <v/>
          </cell>
          <cell r="M62" t="str">
            <v/>
          </cell>
          <cell r="N62" t="str">
            <v/>
          </cell>
          <cell r="O62" t="str">
            <v/>
          </cell>
          <cell r="P62" t="str">
            <v/>
          </cell>
          <cell r="S62" t="str">
            <v/>
          </cell>
          <cell r="U62" t="str">
            <v/>
          </cell>
          <cell r="X62">
            <v>0</v>
          </cell>
          <cell r="Y62" t="str">
            <v/>
          </cell>
          <cell r="AA62">
            <v>0</v>
          </cell>
          <cell r="AB62" t="str">
            <v/>
          </cell>
          <cell r="AC62" t="str">
            <v/>
          </cell>
          <cell r="AD62" t="str">
            <v/>
          </cell>
          <cell r="AE62" t="str">
            <v/>
          </cell>
          <cell r="AF62" t="str">
            <v/>
          </cell>
          <cell r="AG62" t="str">
            <v/>
          </cell>
          <cell r="AH62" t="str">
            <v/>
          </cell>
          <cell r="AI62" t="str">
            <v/>
          </cell>
          <cell r="AL62" t="str">
            <v/>
          </cell>
          <cell r="AM62" t="str">
            <v/>
          </cell>
          <cell r="AN62" t="str">
            <v/>
          </cell>
          <cell r="AO62" t="str">
            <v/>
          </cell>
          <cell r="AP62" t="str">
            <v/>
          </cell>
          <cell r="AQ62" t="str">
            <v/>
          </cell>
          <cell r="AR62" t="str">
            <v/>
          </cell>
          <cell r="AS62" t="str">
            <v/>
          </cell>
          <cell r="AT62" t="str">
            <v/>
          </cell>
          <cell r="AU62" t="str">
            <v/>
          </cell>
          <cell r="AV62" t="str">
            <v/>
          </cell>
          <cell r="AW62" t="str">
            <v/>
          </cell>
          <cell r="AX62" t="str">
            <v/>
          </cell>
          <cell r="AY62" t="str">
            <v/>
          </cell>
          <cell r="AZ62" t="str">
            <v/>
          </cell>
          <cell r="BA62" t="str">
            <v/>
          </cell>
          <cell r="BB62" t="str">
            <v/>
          </cell>
          <cell r="BC62" t="str">
            <v/>
          </cell>
          <cell r="BD62" t="str">
            <v/>
          </cell>
          <cell r="BE62" t="str">
            <v/>
          </cell>
          <cell r="BF62" t="str">
            <v/>
          </cell>
          <cell r="BG62" t="str">
            <v/>
          </cell>
          <cell r="BH62" t="str">
            <v/>
          </cell>
          <cell r="BI62" t="str">
            <v/>
          </cell>
          <cell r="BJ62" t="str">
            <v/>
          </cell>
          <cell r="BK62" t="str">
            <v/>
          </cell>
          <cell r="BL62" t="str">
            <v/>
          </cell>
          <cell r="BM62" t="str">
            <v/>
          </cell>
          <cell r="BN62" t="str">
            <v/>
          </cell>
          <cell r="BO62">
            <v>0</v>
          </cell>
          <cell r="BP62" t="str">
            <v/>
          </cell>
          <cell r="BQ62">
            <v>0</v>
          </cell>
          <cell r="BR62" t="str">
            <v/>
          </cell>
          <cell r="BS62" t="str">
            <v/>
          </cell>
          <cell r="BT62" t="str">
            <v/>
          </cell>
          <cell r="BU62" t="str">
            <v/>
          </cell>
          <cell r="BV62" t="str">
            <v/>
          </cell>
          <cell r="BW62" t="str">
            <v/>
          </cell>
          <cell r="BX62" t="str">
            <v/>
          </cell>
          <cell r="BY62">
            <v>0</v>
          </cell>
          <cell r="BZ62">
            <v>0.4</v>
          </cell>
          <cell r="CA62">
            <v>0</v>
          </cell>
          <cell r="CB62">
            <v>0</v>
          </cell>
          <cell r="CC62">
            <v>0</v>
          </cell>
          <cell r="CD62">
            <v>0</v>
          </cell>
          <cell r="CE62" t="e">
            <v>#VALUE!</v>
          </cell>
          <cell r="CF62" t="e">
            <v>#VALUE!</v>
          </cell>
          <cell r="CG62" t="e">
            <v>#VALUE!</v>
          </cell>
          <cell r="CH62">
            <v>1.25</v>
          </cell>
          <cell r="CI62">
            <v>0</v>
          </cell>
          <cell r="CJ62" t="e">
            <v>#VALUE!</v>
          </cell>
          <cell r="CK62" t="e">
            <v>#VALUE!</v>
          </cell>
          <cell r="CL62">
            <v>3</v>
          </cell>
          <cell r="CM62">
            <v>3</v>
          </cell>
        </row>
        <row r="63">
          <cell r="A63">
            <v>52</v>
          </cell>
          <cell r="F63" t="str">
            <v/>
          </cell>
          <cell r="G63" t="str">
            <v/>
          </cell>
          <cell r="J63" t="str">
            <v/>
          </cell>
          <cell r="L63" t="str">
            <v/>
          </cell>
          <cell r="M63" t="str">
            <v/>
          </cell>
          <cell r="N63" t="str">
            <v/>
          </cell>
          <cell r="O63" t="str">
            <v/>
          </cell>
          <cell r="P63" t="str">
            <v/>
          </cell>
          <cell r="S63" t="str">
            <v/>
          </cell>
          <cell r="U63" t="str">
            <v/>
          </cell>
          <cell r="X63">
            <v>0</v>
          </cell>
          <cell r="Y63" t="str">
            <v/>
          </cell>
          <cell r="AA63">
            <v>0</v>
          </cell>
          <cell r="AB63" t="str">
            <v/>
          </cell>
          <cell r="AC63" t="str">
            <v/>
          </cell>
          <cell r="AD63" t="str">
            <v/>
          </cell>
          <cell r="AE63" t="str">
            <v/>
          </cell>
          <cell r="AF63" t="str">
            <v/>
          </cell>
          <cell r="AG63" t="str">
            <v/>
          </cell>
          <cell r="AH63" t="str">
            <v/>
          </cell>
          <cell r="AI63" t="str">
            <v/>
          </cell>
          <cell r="AL63" t="str">
            <v/>
          </cell>
          <cell r="AM63" t="str">
            <v/>
          </cell>
          <cell r="AN63" t="str">
            <v/>
          </cell>
          <cell r="AO63" t="str">
            <v/>
          </cell>
          <cell r="AP63" t="str">
            <v/>
          </cell>
          <cell r="AQ63" t="str">
            <v/>
          </cell>
          <cell r="AR63" t="str">
            <v/>
          </cell>
          <cell r="AS63" t="str">
            <v/>
          </cell>
          <cell r="AT63" t="str">
            <v/>
          </cell>
          <cell r="AU63" t="str">
            <v/>
          </cell>
          <cell r="AV63" t="str">
            <v/>
          </cell>
          <cell r="AW63" t="str">
            <v/>
          </cell>
          <cell r="AX63" t="str">
            <v/>
          </cell>
          <cell r="AY63" t="str">
            <v/>
          </cell>
          <cell r="AZ63" t="str">
            <v/>
          </cell>
          <cell r="BA63" t="str">
            <v/>
          </cell>
          <cell r="BB63" t="str">
            <v/>
          </cell>
          <cell r="BC63" t="str">
            <v/>
          </cell>
          <cell r="BD63" t="str">
            <v/>
          </cell>
          <cell r="BE63" t="str">
            <v/>
          </cell>
          <cell r="BF63" t="str">
            <v/>
          </cell>
          <cell r="BG63" t="str">
            <v/>
          </cell>
          <cell r="BH63" t="str">
            <v/>
          </cell>
          <cell r="BI63" t="str">
            <v/>
          </cell>
          <cell r="BJ63" t="str">
            <v/>
          </cell>
          <cell r="BK63" t="str">
            <v/>
          </cell>
          <cell r="BL63" t="str">
            <v/>
          </cell>
          <cell r="BM63" t="str">
            <v/>
          </cell>
          <cell r="BN63" t="str">
            <v/>
          </cell>
          <cell r="BO63">
            <v>0</v>
          </cell>
          <cell r="BP63" t="str">
            <v/>
          </cell>
          <cell r="BQ63">
            <v>0</v>
          </cell>
          <cell r="BR63" t="str">
            <v/>
          </cell>
          <cell r="BS63" t="str">
            <v/>
          </cell>
          <cell r="BT63" t="str">
            <v/>
          </cell>
          <cell r="BU63" t="str">
            <v/>
          </cell>
          <cell r="BV63" t="str">
            <v/>
          </cell>
          <cell r="BW63" t="str">
            <v/>
          </cell>
          <cell r="BX63" t="str">
            <v/>
          </cell>
          <cell r="BY63">
            <v>0</v>
          </cell>
          <cell r="BZ63">
            <v>0.4</v>
          </cell>
          <cell r="CA63">
            <v>0</v>
          </cell>
          <cell r="CB63">
            <v>0</v>
          </cell>
          <cell r="CC63">
            <v>0</v>
          </cell>
          <cell r="CD63">
            <v>0</v>
          </cell>
          <cell r="CE63" t="e">
            <v>#VALUE!</v>
          </cell>
          <cell r="CF63" t="e">
            <v>#VALUE!</v>
          </cell>
          <cell r="CG63" t="e">
            <v>#VALUE!</v>
          </cell>
          <cell r="CH63">
            <v>1.25</v>
          </cell>
          <cell r="CI63">
            <v>0</v>
          </cell>
          <cell r="CJ63" t="e">
            <v>#VALUE!</v>
          </cell>
          <cell r="CK63" t="e">
            <v>#VALUE!</v>
          </cell>
          <cell r="CL63">
            <v>4</v>
          </cell>
          <cell r="CM63">
            <v>3</v>
          </cell>
        </row>
        <row r="64">
          <cell r="A64">
            <v>53</v>
          </cell>
          <cell r="F64" t="str">
            <v/>
          </cell>
          <cell r="G64" t="str">
            <v/>
          </cell>
          <cell r="J64" t="str">
            <v/>
          </cell>
          <cell r="L64" t="str">
            <v/>
          </cell>
          <cell r="M64" t="str">
            <v/>
          </cell>
          <cell r="N64" t="str">
            <v/>
          </cell>
          <cell r="O64" t="str">
            <v/>
          </cell>
          <cell r="P64" t="str">
            <v/>
          </cell>
          <cell r="S64" t="str">
            <v/>
          </cell>
          <cell r="U64" t="str">
            <v/>
          </cell>
          <cell r="X64">
            <v>0</v>
          </cell>
          <cell r="Y64" t="str">
            <v/>
          </cell>
          <cell r="AA64">
            <v>0</v>
          </cell>
          <cell r="AB64" t="str">
            <v/>
          </cell>
          <cell r="AC64" t="str">
            <v/>
          </cell>
          <cell r="AD64" t="str">
            <v/>
          </cell>
          <cell r="AE64" t="str">
            <v/>
          </cell>
          <cell r="AF64" t="str">
            <v/>
          </cell>
          <cell r="AG64" t="str">
            <v/>
          </cell>
          <cell r="AH64" t="str">
            <v/>
          </cell>
          <cell r="AI64" t="str">
            <v/>
          </cell>
          <cell r="AL64" t="str">
            <v/>
          </cell>
          <cell r="AM64" t="str">
            <v/>
          </cell>
          <cell r="AN64" t="str">
            <v/>
          </cell>
          <cell r="AO64" t="str">
            <v/>
          </cell>
          <cell r="AP64" t="str">
            <v/>
          </cell>
          <cell r="AQ64" t="str">
            <v/>
          </cell>
          <cell r="AR64" t="str">
            <v/>
          </cell>
          <cell r="AS64" t="str">
            <v/>
          </cell>
          <cell r="AT64" t="str">
            <v/>
          </cell>
          <cell r="AU64" t="str">
            <v/>
          </cell>
          <cell r="AV64" t="str">
            <v/>
          </cell>
          <cell r="AW64" t="str">
            <v/>
          </cell>
          <cell r="AX64" t="str">
            <v/>
          </cell>
          <cell r="AY64" t="str">
            <v/>
          </cell>
          <cell r="AZ64" t="str">
            <v/>
          </cell>
          <cell r="BA64" t="str">
            <v/>
          </cell>
          <cell r="BB64" t="str">
            <v/>
          </cell>
          <cell r="BC64" t="str">
            <v/>
          </cell>
          <cell r="BD64" t="str">
            <v/>
          </cell>
          <cell r="BE64" t="str">
            <v/>
          </cell>
          <cell r="BF64" t="str">
            <v/>
          </cell>
          <cell r="BG64" t="str">
            <v/>
          </cell>
          <cell r="BH64" t="str">
            <v/>
          </cell>
          <cell r="BI64" t="str">
            <v/>
          </cell>
          <cell r="BJ64" t="str">
            <v/>
          </cell>
          <cell r="BK64" t="str">
            <v/>
          </cell>
          <cell r="BL64" t="str">
            <v/>
          </cell>
          <cell r="BM64" t="str">
            <v/>
          </cell>
          <cell r="BN64" t="str">
            <v/>
          </cell>
          <cell r="BO64">
            <v>0</v>
          </cell>
          <cell r="BP64" t="str">
            <v/>
          </cell>
          <cell r="BQ64">
            <v>0</v>
          </cell>
          <cell r="BR64" t="str">
            <v/>
          </cell>
          <cell r="BS64" t="str">
            <v/>
          </cell>
          <cell r="BT64" t="str">
            <v/>
          </cell>
          <cell r="BU64" t="str">
            <v/>
          </cell>
          <cell r="BV64" t="str">
            <v/>
          </cell>
          <cell r="BW64" t="str">
            <v/>
          </cell>
          <cell r="BX64" t="str">
            <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54</v>
          </cell>
          <cell r="F65" t="str">
            <v/>
          </cell>
          <cell r="G65" t="str">
            <v/>
          </cell>
          <cell r="J65" t="str">
            <v/>
          </cell>
          <cell r="L65" t="str">
            <v/>
          </cell>
          <cell r="M65" t="str">
            <v/>
          </cell>
          <cell r="N65" t="str">
            <v/>
          </cell>
          <cell r="O65" t="str">
            <v/>
          </cell>
          <cell r="P65" t="str">
            <v/>
          </cell>
          <cell r="S65" t="str">
            <v/>
          </cell>
          <cell r="U65" t="str">
            <v/>
          </cell>
          <cell r="X65">
            <v>0</v>
          </cell>
          <cell r="Y65" t="str">
            <v/>
          </cell>
          <cell r="AA65">
            <v>0</v>
          </cell>
          <cell r="AB65" t="str">
            <v/>
          </cell>
          <cell r="AC65" t="str">
            <v/>
          </cell>
          <cell r="AD65" t="str">
            <v/>
          </cell>
          <cell r="AE65" t="str">
            <v/>
          </cell>
          <cell r="AF65" t="str">
            <v/>
          </cell>
          <cell r="AG65" t="str">
            <v/>
          </cell>
          <cell r="AH65" t="str">
            <v/>
          </cell>
          <cell r="AI65" t="str">
            <v/>
          </cell>
          <cell r="AL65" t="str">
            <v/>
          </cell>
          <cell r="AM65" t="str">
            <v/>
          </cell>
          <cell r="AN65" t="str">
            <v/>
          </cell>
          <cell r="AO65" t="str">
            <v/>
          </cell>
          <cell r="AP65" t="str">
            <v/>
          </cell>
          <cell r="AQ65" t="str">
            <v/>
          </cell>
          <cell r="AR65" t="str">
            <v/>
          </cell>
          <cell r="AS65" t="str">
            <v/>
          </cell>
          <cell r="AT65" t="str">
            <v/>
          </cell>
          <cell r="AU65" t="str">
            <v/>
          </cell>
          <cell r="AV65" t="str">
            <v/>
          </cell>
          <cell r="AW65" t="str">
            <v/>
          </cell>
          <cell r="AX65" t="str">
            <v/>
          </cell>
          <cell r="AY65" t="str">
            <v/>
          </cell>
          <cell r="AZ65" t="str">
            <v/>
          </cell>
          <cell r="BA65" t="str">
            <v/>
          </cell>
          <cell r="BB65" t="str">
            <v/>
          </cell>
          <cell r="BC65" t="str">
            <v/>
          </cell>
          <cell r="BD65" t="str">
            <v/>
          </cell>
          <cell r="BE65" t="str">
            <v/>
          </cell>
          <cell r="BF65" t="str">
            <v/>
          </cell>
          <cell r="BG65" t="str">
            <v/>
          </cell>
          <cell r="BH65" t="str">
            <v/>
          </cell>
          <cell r="BI65" t="str">
            <v/>
          </cell>
          <cell r="BJ65" t="str">
            <v/>
          </cell>
          <cell r="BK65" t="str">
            <v/>
          </cell>
          <cell r="BL65" t="str">
            <v/>
          </cell>
          <cell r="BM65" t="str">
            <v/>
          </cell>
          <cell r="BN65" t="str">
            <v/>
          </cell>
          <cell r="BO65">
            <v>0</v>
          </cell>
          <cell r="BP65" t="str">
            <v/>
          </cell>
          <cell r="BQ65">
            <v>0</v>
          </cell>
          <cell r="BR65" t="str">
            <v/>
          </cell>
          <cell r="BS65" t="str">
            <v/>
          </cell>
          <cell r="BT65" t="str">
            <v/>
          </cell>
          <cell r="BU65" t="str">
            <v/>
          </cell>
          <cell r="BV65" t="str">
            <v/>
          </cell>
          <cell r="BW65" t="str">
            <v/>
          </cell>
          <cell r="BX65" t="str">
            <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55</v>
          </cell>
          <cell r="F66" t="str">
            <v/>
          </cell>
          <cell r="G66" t="str">
            <v/>
          </cell>
          <cell r="J66" t="str">
            <v/>
          </cell>
          <cell r="L66" t="str">
            <v/>
          </cell>
          <cell r="M66" t="str">
            <v/>
          </cell>
          <cell r="N66" t="str">
            <v/>
          </cell>
          <cell r="O66" t="str">
            <v/>
          </cell>
          <cell r="P66" t="str">
            <v/>
          </cell>
          <cell r="S66" t="str">
            <v/>
          </cell>
          <cell r="U66" t="str">
            <v/>
          </cell>
          <cell r="X66">
            <v>0</v>
          </cell>
          <cell r="Y66" t="str">
            <v/>
          </cell>
          <cell r="AA66">
            <v>0</v>
          </cell>
          <cell r="AB66" t="str">
            <v/>
          </cell>
          <cell r="AC66" t="str">
            <v/>
          </cell>
          <cell r="AD66" t="str">
            <v/>
          </cell>
          <cell r="AE66" t="str">
            <v/>
          </cell>
          <cell r="AF66" t="str">
            <v/>
          </cell>
          <cell r="AG66" t="str">
            <v/>
          </cell>
          <cell r="AH66" t="str">
            <v/>
          </cell>
          <cell r="AI66" t="str">
            <v/>
          </cell>
          <cell r="AL66" t="str">
            <v/>
          </cell>
          <cell r="AM66" t="str">
            <v/>
          </cell>
          <cell r="AN66" t="str">
            <v/>
          </cell>
          <cell r="AO66" t="str">
            <v/>
          </cell>
          <cell r="AP66" t="str">
            <v/>
          </cell>
          <cell r="AQ66" t="str">
            <v/>
          </cell>
          <cell r="AR66" t="str">
            <v/>
          </cell>
          <cell r="AS66" t="str">
            <v/>
          </cell>
          <cell r="AT66" t="str">
            <v/>
          </cell>
          <cell r="AU66" t="str">
            <v/>
          </cell>
          <cell r="AV66" t="str">
            <v/>
          </cell>
          <cell r="AW66" t="str">
            <v/>
          </cell>
          <cell r="AX66" t="str">
            <v/>
          </cell>
          <cell r="AY66" t="str">
            <v/>
          </cell>
          <cell r="AZ66" t="str">
            <v/>
          </cell>
          <cell r="BA66" t="str">
            <v/>
          </cell>
          <cell r="BB66" t="str">
            <v/>
          </cell>
          <cell r="BC66" t="str">
            <v/>
          </cell>
          <cell r="BD66" t="str">
            <v/>
          </cell>
          <cell r="BE66" t="str">
            <v/>
          </cell>
          <cell r="BF66" t="str">
            <v/>
          </cell>
          <cell r="BG66" t="str">
            <v/>
          </cell>
          <cell r="BH66" t="str">
            <v/>
          </cell>
          <cell r="BI66" t="str">
            <v/>
          </cell>
          <cell r="BJ66" t="str">
            <v/>
          </cell>
          <cell r="BK66" t="str">
            <v/>
          </cell>
          <cell r="BL66" t="str">
            <v/>
          </cell>
          <cell r="BM66" t="str">
            <v/>
          </cell>
          <cell r="BN66" t="str">
            <v/>
          </cell>
          <cell r="BO66">
            <v>0</v>
          </cell>
          <cell r="BP66" t="str">
            <v/>
          </cell>
          <cell r="BQ66">
            <v>0</v>
          </cell>
          <cell r="BR66" t="str">
            <v/>
          </cell>
          <cell r="BS66" t="str">
            <v/>
          </cell>
          <cell r="BT66" t="str">
            <v/>
          </cell>
          <cell r="BU66" t="str">
            <v/>
          </cell>
          <cell r="BV66" t="str">
            <v/>
          </cell>
          <cell r="BW66" t="str">
            <v/>
          </cell>
          <cell r="BX66" t="str">
            <v/>
          </cell>
          <cell r="BY66">
            <v>0</v>
          </cell>
          <cell r="BZ66">
            <v>0.4</v>
          </cell>
          <cell r="CA66">
            <v>0</v>
          </cell>
          <cell r="CB66">
            <v>0</v>
          </cell>
          <cell r="CC66">
            <v>0</v>
          </cell>
          <cell r="CD66">
            <v>0</v>
          </cell>
          <cell r="CE66" t="e">
            <v>#VALUE!</v>
          </cell>
          <cell r="CF66" t="e">
            <v>#VALUE!</v>
          </cell>
          <cell r="CG66" t="e">
            <v>#VALUE!</v>
          </cell>
          <cell r="CH66">
            <v>1.5</v>
          </cell>
          <cell r="CI66" t="b">
            <v>0</v>
          </cell>
          <cell r="CJ66" t="e">
            <v>#VALUE!</v>
          </cell>
          <cell r="CK66" t="e">
            <v>#VALUE!</v>
          </cell>
          <cell r="CL66">
            <v>5</v>
          </cell>
          <cell r="CM66">
            <v>2</v>
          </cell>
        </row>
        <row r="67">
          <cell r="A67">
            <v>56</v>
          </cell>
          <cell r="F67" t="str">
            <v/>
          </cell>
          <cell r="G67" t="str">
            <v/>
          </cell>
          <cell r="J67" t="str">
            <v/>
          </cell>
          <cell r="L67" t="str">
            <v/>
          </cell>
          <cell r="M67" t="str">
            <v/>
          </cell>
          <cell r="N67" t="str">
            <v/>
          </cell>
          <cell r="O67" t="str">
            <v/>
          </cell>
          <cell r="P67" t="str">
            <v/>
          </cell>
          <cell r="S67" t="str">
            <v/>
          </cell>
          <cell r="U67" t="str">
            <v/>
          </cell>
          <cell r="X67">
            <v>0</v>
          </cell>
          <cell r="Y67" t="str">
            <v/>
          </cell>
          <cell r="AA67">
            <v>0</v>
          </cell>
          <cell r="AB67" t="str">
            <v/>
          </cell>
          <cell r="AC67" t="str">
            <v/>
          </cell>
          <cell r="AD67" t="str">
            <v/>
          </cell>
          <cell r="AE67" t="str">
            <v/>
          </cell>
          <cell r="AF67" t="str">
            <v/>
          </cell>
          <cell r="AG67" t="str">
            <v/>
          </cell>
          <cell r="AH67" t="str">
            <v/>
          </cell>
          <cell r="AI67" t="str">
            <v/>
          </cell>
          <cell r="AL67" t="str">
            <v/>
          </cell>
          <cell r="AM67" t="str">
            <v/>
          </cell>
          <cell r="AN67" t="str">
            <v/>
          </cell>
          <cell r="AO67" t="str">
            <v/>
          </cell>
          <cell r="AP67" t="str">
            <v/>
          </cell>
          <cell r="AQ67" t="str">
            <v/>
          </cell>
          <cell r="AR67" t="str">
            <v/>
          </cell>
          <cell r="AS67" t="str">
            <v/>
          </cell>
          <cell r="AT67" t="str">
            <v/>
          </cell>
          <cell r="AU67" t="str">
            <v/>
          </cell>
          <cell r="AV67" t="str">
            <v/>
          </cell>
          <cell r="AW67" t="str">
            <v/>
          </cell>
          <cell r="AX67" t="str">
            <v/>
          </cell>
          <cell r="AY67" t="str">
            <v/>
          </cell>
          <cell r="AZ67" t="str">
            <v/>
          </cell>
          <cell r="BA67" t="str">
            <v/>
          </cell>
          <cell r="BB67" t="str">
            <v/>
          </cell>
          <cell r="BC67" t="str">
            <v/>
          </cell>
          <cell r="BD67" t="str">
            <v/>
          </cell>
          <cell r="BE67" t="str">
            <v/>
          </cell>
          <cell r="BF67" t="str">
            <v/>
          </cell>
          <cell r="BG67" t="str">
            <v/>
          </cell>
          <cell r="BH67" t="str">
            <v/>
          </cell>
          <cell r="BI67" t="str">
            <v/>
          </cell>
          <cell r="BJ67" t="str">
            <v/>
          </cell>
          <cell r="BK67" t="str">
            <v/>
          </cell>
          <cell r="BL67" t="str">
            <v/>
          </cell>
          <cell r="BM67" t="str">
            <v/>
          </cell>
          <cell r="BN67" t="str">
            <v/>
          </cell>
          <cell r="BO67">
            <v>0</v>
          </cell>
          <cell r="BP67" t="str">
            <v/>
          </cell>
          <cell r="BQ67">
            <v>0</v>
          </cell>
          <cell r="BR67" t="str">
            <v/>
          </cell>
          <cell r="BS67" t="str">
            <v/>
          </cell>
          <cell r="BT67" t="str">
            <v/>
          </cell>
          <cell r="BU67" t="str">
            <v/>
          </cell>
          <cell r="BV67" t="str">
            <v/>
          </cell>
          <cell r="BW67" t="str">
            <v/>
          </cell>
          <cell r="BX67" t="str">
            <v/>
          </cell>
          <cell r="BY67">
            <v>0</v>
          </cell>
          <cell r="BZ67">
            <v>0.4</v>
          </cell>
          <cell r="CA67">
            <v>0</v>
          </cell>
          <cell r="CB67">
            <v>0</v>
          </cell>
          <cell r="CC67">
            <v>0</v>
          </cell>
          <cell r="CD67">
            <v>0</v>
          </cell>
          <cell r="CE67" t="e">
            <v>#VALUE!</v>
          </cell>
          <cell r="CF67" t="e">
            <v>#VALUE!</v>
          </cell>
          <cell r="CG67" t="e">
            <v>#VALUE!</v>
          </cell>
          <cell r="CH67">
            <v>1.3</v>
          </cell>
          <cell r="CI67" t="e">
            <v>#VALUE!</v>
          </cell>
          <cell r="CJ67" t="e">
            <v>#VALUE!</v>
          </cell>
          <cell r="CK67" t="e">
            <v>#VALUE!</v>
          </cell>
          <cell r="CL67">
            <v>5</v>
          </cell>
          <cell r="CM67">
            <v>4</v>
          </cell>
        </row>
        <row r="68">
          <cell r="A68">
            <v>57</v>
          </cell>
          <cell r="F68" t="str">
            <v/>
          </cell>
          <cell r="G68" t="str">
            <v/>
          </cell>
          <cell r="J68" t="str">
            <v/>
          </cell>
          <cell r="L68" t="str">
            <v/>
          </cell>
          <cell r="M68" t="str">
            <v/>
          </cell>
          <cell r="N68" t="str">
            <v/>
          </cell>
          <cell r="O68" t="str">
            <v/>
          </cell>
          <cell r="P68" t="str">
            <v/>
          </cell>
          <cell r="S68" t="str">
            <v/>
          </cell>
          <cell r="U68" t="str">
            <v/>
          </cell>
          <cell r="X68">
            <v>0</v>
          </cell>
          <cell r="Y68" t="str">
            <v/>
          </cell>
          <cell r="AA68">
            <v>0</v>
          </cell>
          <cell r="AB68" t="str">
            <v/>
          </cell>
          <cell r="AC68" t="str">
            <v/>
          </cell>
          <cell r="AD68" t="str">
            <v/>
          </cell>
          <cell r="AE68" t="str">
            <v/>
          </cell>
          <cell r="AF68" t="str">
            <v/>
          </cell>
          <cell r="AG68" t="str">
            <v/>
          </cell>
          <cell r="AH68" t="str">
            <v/>
          </cell>
          <cell r="AI68" t="str">
            <v/>
          </cell>
          <cell r="AL68" t="str">
            <v/>
          </cell>
          <cell r="AM68" t="str">
            <v/>
          </cell>
          <cell r="AN68" t="str">
            <v/>
          </cell>
          <cell r="AO68" t="str">
            <v/>
          </cell>
          <cell r="AP68" t="str">
            <v/>
          </cell>
          <cell r="AQ68" t="str">
            <v/>
          </cell>
          <cell r="AR68" t="str">
            <v/>
          </cell>
          <cell r="AS68" t="str">
            <v/>
          </cell>
          <cell r="AT68" t="str">
            <v/>
          </cell>
          <cell r="AU68" t="str">
            <v/>
          </cell>
          <cell r="AV68" t="str">
            <v/>
          </cell>
          <cell r="AW68" t="str">
            <v/>
          </cell>
          <cell r="AX68" t="str">
            <v/>
          </cell>
          <cell r="AY68" t="str">
            <v/>
          </cell>
          <cell r="AZ68" t="str">
            <v/>
          </cell>
          <cell r="BA68" t="str">
            <v/>
          </cell>
          <cell r="BB68" t="str">
            <v/>
          </cell>
          <cell r="BC68" t="str">
            <v/>
          </cell>
          <cell r="BD68" t="str">
            <v/>
          </cell>
          <cell r="BE68" t="str">
            <v/>
          </cell>
          <cell r="BF68" t="str">
            <v/>
          </cell>
          <cell r="BG68" t="str">
            <v/>
          </cell>
          <cell r="BH68" t="str">
            <v/>
          </cell>
          <cell r="BI68" t="str">
            <v/>
          </cell>
          <cell r="BJ68" t="str">
            <v/>
          </cell>
          <cell r="BK68" t="str">
            <v/>
          </cell>
          <cell r="BL68" t="str">
            <v/>
          </cell>
          <cell r="BM68" t="str">
            <v/>
          </cell>
          <cell r="BN68" t="str">
            <v/>
          </cell>
          <cell r="BO68">
            <v>0</v>
          </cell>
          <cell r="BP68" t="str">
            <v/>
          </cell>
          <cell r="BQ68">
            <v>0</v>
          </cell>
          <cell r="BR68" t="str">
            <v/>
          </cell>
          <cell r="BS68" t="str">
            <v/>
          </cell>
          <cell r="BT68" t="str">
            <v/>
          </cell>
          <cell r="BU68" t="str">
            <v/>
          </cell>
          <cell r="BV68" t="str">
            <v/>
          </cell>
          <cell r="BW68" t="str">
            <v/>
          </cell>
          <cell r="BX68" t="str">
            <v/>
          </cell>
          <cell r="BY68">
            <v>0</v>
          </cell>
          <cell r="BZ68">
            <v>0.4</v>
          </cell>
          <cell r="CA68">
            <v>0</v>
          </cell>
          <cell r="CB68">
            <v>0</v>
          </cell>
          <cell r="CC68">
            <v>0</v>
          </cell>
          <cell r="CD68">
            <v>0</v>
          </cell>
          <cell r="CE68" t="e">
            <v>#VALUE!</v>
          </cell>
          <cell r="CF68" t="e">
            <v>#VALUE!</v>
          </cell>
          <cell r="CG68" t="e">
            <v>#VALUE!</v>
          </cell>
          <cell r="CH68">
            <v>1.3</v>
          </cell>
          <cell r="CI68" t="e">
            <v>#VALUE!</v>
          </cell>
          <cell r="CJ68" t="e">
            <v>#VALUE!</v>
          </cell>
          <cell r="CK68" t="e">
            <v>#VALUE!</v>
          </cell>
          <cell r="CL68">
            <v>5</v>
          </cell>
          <cell r="CM68">
            <v>4</v>
          </cell>
        </row>
        <row r="69">
          <cell r="A69">
            <v>58</v>
          </cell>
          <cell r="F69" t="str">
            <v/>
          </cell>
          <cell r="G69" t="str">
            <v/>
          </cell>
          <cell r="J69" t="str">
            <v/>
          </cell>
          <cell r="L69" t="str">
            <v/>
          </cell>
          <cell r="M69" t="str">
            <v/>
          </cell>
          <cell r="N69" t="str">
            <v/>
          </cell>
          <cell r="O69" t="str">
            <v/>
          </cell>
          <cell r="P69" t="str">
            <v/>
          </cell>
          <cell r="S69" t="str">
            <v/>
          </cell>
          <cell r="U69" t="str">
            <v/>
          </cell>
          <cell r="X69">
            <v>0</v>
          </cell>
          <cell r="Y69" t="str">
            <v/>
          </cell>
          <cell r="AA69">
            <v>0</v>
          </cell>
          <cell r="AB69" t="str">
            <v/>
          </cell>
          <cell r="AC69" t="str">
            <v/>
          </cell>
          <cell r="AD69" t="str">
            <v/>
          </cell>
          <cell r="AE69" t="str">
            <v/>
          </cell>
          <cell r="AF69" t="str">
            <v/>
          </cell>
          <cell r="AG69" t="str">
            <v/>
          </cell>
          <cell r="AH69" t="str">
            <v/>
          </cell>
          <cell r="AI69" t="str">
            <v/>
          </cell>
          <cell r="AL69" t="str">
            <v/>
          </cell>
          <cell r="AM69" t="str">
            <v/>
          </cell>
          <cell r="AN69" t="str">
            <v/>
          </cell>
          <cell r="AO69" t="str">
            <v/>
          </cell>
          <cell r="AP69" t="str">
            <v/>
          </cell>
          <cell r="AQ69" t="str">
            <v/>
          </cell>
          <cell r="AR69" t="str">
            <v/>
          </cell>
          <cell r="AS69" t="str">
            <v/>
          </cell>
          <cell r="AT69" t="str">
            <v/>
          </cell>
          <cell r="AU69" t="str">
            <v/>
          </cell>
          <cell r="AV69" t="str">
            <v/>
          </cell>
          <cell r="AW69" t="str">
            <v/>
          </cell>
          <cell r="AX69" t="str">
            <v/>
          </cell>
          <cell r="AY69" t="str">
            <v/>
          </cell>
          <cell r="AZ69" t="str">
            <v/>
          </cell>
          <cell r="BA69" t="str">
            <v/>
          </cell>
          <cell r="BB69" t="str">
            <v/>
          </cell>
          <cell r="BC69" t="str">
            <v/>
          </cell>
          <cell r="BD69" t="str">
            <v/>
          </cell>
          <cell r="BE69" t="str">
            <v/>
          </cell>
          <cell r="BF69" t="str">
            <v/>
          </cell>
          <cell r="BG69" t="str">
            <v/>
          </cell>
          <cell r="BH69" t="str">
            <v/>
          </cell>
          <cell r="BI69" t="str">
            <v/>
          </cell>
          <cell r="BJ69" t="str">
            <v/>
          </cell>
          <cell r="BK69" t="str">
            <v/>
          </cell>
          <cell r="BL69" t="str">
            <v/>
          </cell>
          <cell r="BM69" t="str">
            <v/>
          </cell>
          <cell r="BN69" t="str">
            <v/>
          </cell>
          <cell r="BO69">
            <v>0</v>
          </cell>
          <cell r="BP69" t="str">
            <v/>
          </cell>
          <cell r="BQ69">
            <v>0</v>
          </cell>
          <cell r="BR69" t="str">
            <v/>
          </cell>
          <cell r="BS69" t="str">
            <v/>
          </cell>
          <cell r="BT69" t="str">
            <v/>
          </cell>
          <cell r="BU69" t="str">
            <v/>
          </cell>
          <cell r="BV69" t="str">
            <v/>
          </cell>
          <cell r="BW69" t="str">
            <v/>
          </cell>
          <cell r="BX69" t="str">
            <v/>
          </cell>
          <cell r="BY69">
            <v>0</v>
          </cell>
          <cell r="BZ69">
            <v>0.4</v>
          </cell>
          <cell r="CA69">
            <v>0</v>
          </cell>
          <cell r="CB69">
            <v>0</v>
          </cell>
          <cell r="CC69">
            <v>0</v>
          </cell>
          <cell r="CD69">
            <v>0</v>
          </cell>
          <cell r="CE69" t="e">
            <v>#VALUE!</v>
          </cell>
          <cell r="CF69" t="e">
            <v>#VALUE!</v>
          </cell>
          <cell r="CG69" t="e">
            <v>#VALUE!</v>
          </cell>
          <cell r="CH69">
            <v>1.3</v>
          </cell>
          <cell r="CI69" t="e">
            <v>#VALUE!</v>
          </cell>
          <cell r="CJ69" t="e">
            <v>#VALUE!</v>
          </cell>
          <cell r="CK69" t="e">
            <v>#VALUE!</v>
          </cell>
          <cell r="CL69">
            <v>5</v>
          </cell>
          <cell r="CM69">
            <v>4</v>
          </cell>
        </row>
        <row r="70">
          <cell r="A70">
            <v>59</v>
          </cell>
          <cell r="F70" t="str">
            <v/>
          </cell>
          <cell r="G70" t="str">
            <v/>
          </cell>
          <cell r="J70" t="str">
            <v/>
          </cell>
          <cell r="L70" t="str">
            <v/>
          </cell>
          <cell r="M70" t="str">
            <v/>
          </cell>
          <cell r="N70" t="str">
            <v/>
          </cell>
          <cell r="O70" t="str">
            <v/>
          </cell>
          <cell r="P70" t="str">
            <v/>
          </cell>
          <cell r="S70" t="str">
            <v/>
          </cell>
          <cell r="U70" t="str">
            <v/>
          </cell>
          <cell r="X70">
            <v>0</v>
          </cell>
          <cell r="Y70" t="str">
            <v/>
          </cell>
          <cell r="AA70">
            <v>0</v>
          </cell>
          <cell r="AB70" t="str">
            <v/>
          </cell>
          <cell r="AC70" t="str">
            <v/>
          </cell>
          <cell r="AD70" t="str">
            <v/>
          </cell>
          <cell r="AE70" t="str">
            <v/>
          </cell>
          <cell r="AF70" t="str">
            <v/>
          </cell>
          <cell r="AG70" t="str">
            <v/>
          </cell>
          <cell r="AH70" t="str">
            <v/>
          </cell>
          <cell r="AI70" t="str">
            <v/>
          </cell>
          <cell r="AL70" t="str">
            <v/>
          </cell>
          <cell r="AM70" t="str">
            <v/>
          </cell>
          <cell r="AN70" t="str">
            <v/>
          </cell>
          <cell r="AO70" t="str">
            <v/>
          </cell>
          <cell r="AP70" t="str">
            <v/>
          </cell>
          <cell r="AQ70" t="str">
            <v/>
          </cell>
          <cell r="AR70" t="str">
            <v/>
          </cell>
          <cell r="AS70" t="str">
            <v/>
          </cell>
          <cell r="AT70" t="str">
            <v/>
          </cell>
          <cell r="AU70" t="str">
            <v/>
          </cell>
          <cell r="AV70" t="str">
            <v/>
          </cell>
          <cell r="AW70" t="str">
            <v/>
          </cell>
          <cell r="AX70" t="str">
            <v/>
          </cell>
          <cell r="AY70" t="str">
            <v/>
          </cell>
          <cell r="AZ70" t="str">
            <v/>
          </cell>
          <cell r="BA70" t="str">
            <v/>
          </cell>
          <cell r="BB70" t="str">
            <v/>
          </cell>
          <cell r="BC70" t="str">
            <v/>
          </cell>
          <cell r="BD70" t="str">
            <v/>
          </cell>
          <cell r="BE70" t="str">
            <v/>
          </cell>
          <cell r="BF70" t="str">
            <v/>
          </cell>
          <cell r="BG70" t="str">
            <v/>
          </cell>
          <cell r="BH70" t="str">
            <v/>
          </cell>
          <cell r="BI70" t="str">
            <v/>
          </cell>
          <cell r="BJ70" t="str">
            <v/>
          </cell>
          <cell r="BK70" t="str">
            <v/>
          </cell>
          <cell r="BL70" t="str">
            <v/>
          </cell>
          <cell r="BM70" t="str">
            <v/>
          </cell>
          <cell r="BN70" t="str">
            <v/>
          </cell>
          <cell r="BO70">
            <v>0</v>
          </cell>
          <cell r="BP70" t="str">
            <v/>
          </cell>
          <cell r="BQ70">
            <v>0</v>
          </cell>
          <cell r="BR70" t="str">
            <v/>
          </cell>
          <cell r="BS70" t="str">
            <v/>
          </cell>
          <cell r="BT70" t="str">
            <v/>
          </cell>
          <cell r="BU70" t="str">
            <v/>
          </cell>
          <cell r="BV70" t="str">
            <v/>
          </cell>
          <cell r="BW70" t="str">
            <v/>
          </cell>
          <cell r="BX70" t="str">
            <v/>
          </cell>
          <cell r="BY70">
            <v>0</v>
          </cell>
          <cell r="BZ70">
            <v>0.4</v>
          </cell>
          <cell r="CA70">
            <v>0</v>
          </cell>
          <cell r="CB70">
            <v>0</v>
          </cell>
          <cell r="CC70">
            <v>0</v>
          </cell>
          <cell r="CD70">
            <v>0</v>
          </cell>
          <cell r="CE70" t="e">
            <v>#VALUE!</v>
          </cell>
          <cell r="CF70" t="e">
            <v>#VALUE!</v>
          </cell>
          <cell r="CG70" t="e">
            <v>#VALUE!</v>
          </cell>
          <cell r="CH70">
            <v>1.3</v>
          </cell>
          <cell r="CI70" t="e">
            <v>#VALUE!</v>
          </cell>
          <cell r="CJ70" t="e">
            <v>#VALUE!</v>
          </cell>
          <cell r="CK70" t="e">
            <v>#VALUE!</v>
          </cell>
          <cell r="CL70">
            <v>5</v>
          </cell>
          <cell r="CM70">
            <v>4</v>
          </cell>
        </row>
        <row r="71">
          <cell r="A71">
            <v>60</v>
          </cell>
          <cell r="F71" t="str">
            <v/>
          </cell>
          <cell r="G71" t="str">
            <v/>
          </cell>
          <cell r="J71" t="str">
            <v/>
          </cell>
          <cell r="L71" t="str">
            <v/>
          </cell>
          <cell r="M71" t="str">
            <v/>
          </cell>
          <cell r="N71" t="str">
            <v/>
          </cell>
          <cell r="O71" t="str">
            <v/>
          </cell>
          <cell r="P71" t="str">
            <v/>
          </cell>
          <cell r="S71" t="str">
            <v/>
          </cell>
          <cell r="U71" t="str">
            <v/>
          </cell>
          <cell r="X71">
            <v>0</v>
          </cell>
          <cell r="Y71" t="str">
            <v/>
          </cell>
          <cell r="AA71">
            <v>0</v>
          </cell>
          <cell r="AB71" t="str">
            <v/>
          </cell>
          <cell r="AC71" t="str">
            <v/>
          </cell>
          <cell r="AD71" t="str">
            <v/>
          </cell>
          <cell r="AE71" t="str">
            <v/>
          </cell>
          <cell r="AF71" t="str">
            <v/>
          </cell>
          <cell r="AG71" t="str">
            <v/>
          </cell>
          <cell r="AH71" t="str">
            <v/>
          </cell>
          <cell r="AI71" t="str">
            <v/>
          </cell>
          <cell r="AL71" t="str">
            <v/>
          </cell>
          <cell r="AM71" t="str">
            <v/>
          </cell>
          <cell r="AN71" t="str">
            <v/>
          </cell>
          <cell r="AO71" t="str">
            <v/>
          </cell>
          <cell r="AP71" t="str">
            <v/>
          </cell>
          <cell r="AQ71" t="str">
            <v/>
          </cell>
          <cell r="AR71" t="str">
            <v/>
          </cell>
          <cell r="AS71" t="str">
            <v/>
          </cell>
          <cell r="AT71" t="str">
            <v/>
          </cell>
          <cell r="AU71" t="str">
            <v/>
          </cell>
          <cell r="AV71" t="str">
            <v/>
          </cell>
          <cell r="AW71" t="str">
            <v/>
          </cell>
          <cell r="AX71" t="str">
            <v/>
          </cell>
          <cell r="AY71" t="str">
            <v/>
          </cell>
          <cell r="AZ71" t="str">
            <v/>
          </cell>
          <cell r="BA71" t="str">
            <v/>
          </cell>
          <cell r="BB71" t="str">
            <v/>
          </cell>
          <cell r="BC71" t="str">
            <v/>
          </cell>
          <cell r="BD71" t="str">
            <v/>
          </cell>
          <cell r="BE71" t="str">
            <v/>
          </cell>
          <cell r="BF71" t="str">
            <v/>
          </cell>
          <cell r="BG71" t="str">
            <v/>
          </cell>
          <cell r="BH71" t="str">
            <v/>
          </cell>
          <cell r="BI71" t="str">
            <v/>
          </cell>
          <cell r="BJ71" t="str">
            <v/>
          </cell>
          <cell r="BK71" t="str">
            <v/>
          </cell>
          <cell r="BL71" t="str">
            <v/>
          </cell>
          <cell r="BM71" t="str">
            <v/>
          </cell>
          <cell r="BN71" t="str">
            <v/>
          </cell>
          <cell r="BO71">
            <v>0</v>
          </cell>
          <cell r="BP71" t="str">
            <v/>
          </cell>
          <cell r="BQ71">
            <v>0</v>
          </cell>
          <cell r="BR71" t="str">
            <v/>
          </cell>
          <cell r="BS71" t="str">
            <v/>
          </cell>
          <cell r="BT71" t="str">
            <v/>
          </cell>
          <cell r="BU71" t="str">
            <v/>
          </cell>
          <cell r="BV71" t="str">
            <v/>
          </cell>
          <cell r="BW71" t="str">
            <v/>
          </cell>
          <cell r="BX71" t="str">
            <v/>
          </cell>
          <cell r="BY71">
            <v>0</v>
          </cell>
          <cell r="BZ71">
            <v>0.4</v>
          </cell>
          <cell r="CA71">
            <v>0</v>
          </cell>
          <cell r="CB71">
            <v>0</v>
          </cell>
          <cell r="CC71">
            <v>0</v>
          </cell>
          <cell r="CD71">
            <v>0</v>
          </cell>
          <cell r="CE71" t="e">
            <v>#VALUE!</v>
          </cell>
          <cell r="CF71" t="e">
            <v>#VALUE!</v>
          </cell>
          <cell r="CG71" t="e">
            <v>#VALUE!</v>
          </cell>
          <cell r="CH71">
            <v>1.3</v>
          </cell>
          <cell r="CI71" t="e">
            <v>#VALUE!</v>
          </cell>
          <cell r="CJ71" t="e">
            <v>#VALUE!</v>
          </cell>
          <cell r="CK71" t="e">
            <v>#VALUE!</v>
          </cell>
          <cell r="CL71">
            <v>5</v>
          </cell>
          <cell r="CM71">
            <v>4</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efreshError="1">
        <row r="2">
          <cell r="B2">
            <v>0</v>
          </cell>
          <cell r="C2" t="str">
            <v/>
          </cell>
        </row>
        <row r="3">
          <cell r="B3" t="str">
            <v>ACCESORIOS ACERO INOXIDABLE</v>
          </cell>
          <cell r="C3" t="str">
            <v>m2</v>
          </cell>
          <cell r="D3">
            <v>150000</v>
          </cell>
        </row>
        <row r="4">
          <cell r="B4" t="str">
            <v>ABRAZADERAS 4"</v>
          </cell>
          <cell r="C4" t="str">
            <v>un</v>
          </cell>
          <cell r="D4">
            <v>2000</v>
          </cell>
        </row>
        <row r="5">
          <cell r="B5" t="str">
            <v>ACCESORIO PVC P 1/2"</v>
          </cell>
          <cell r="C5" t="str">
            <v>un</v>
          </cell>
          <cell r="D5">
            <v>550</v>
          </cell>
        </row>
        <row r="6">
          <cell r="B6" t="str">
            <v>ACCESORIO PVC S 2"</v>
          </cell>
          <cell r="C6" t="str">
            <v>un</v>
          </cell>
          <cell r="D6">
            <v>4100</v>
          </cell>
        </row>
        <row r="7">
          <cell r="B7" t="str">
            <v>ACCESORIO PVC S 3"</v>
          </cell>
          <cell r="C7" t="str">
            <v>un</v>
          </cell>
          <cell r="D7">
            <v>6850</v>
          </cell>
        </row>
        <row r="8">
          <cell r="B8" t="str">
            <v>ACCESORIO PVC S 4"</v>
          </cell>
          <cell r="C8" t="str">
            <v>un</v>
          </cell>
          <cell r="D8">
            <v>12600</v>
          </cell>
        </row>
        <row r="9">
          <cell r="B9" t="str">
            <v>ACCESORIOS</v>
          </cell>
          <cell r="C9" t="str">
            <v>un</v>
          </cell>
          <cell r="D9">
            <v>18000</v>
          </cell>
        </row>
        <row r="10">
          <cell r="B10" t="str">
            <v>ACCESORIOS CONEXIÓN Y DERIVACION CABLE COAXIAL</v>
          </cell>
          <cell r="C10" t="str">
            <v>gb</v>
          </cell>
          <cell r="D10">
            <v>190</v>
          </cell>
        </row>
        <row r="11">
          <cell r="B11" t="str">
            <v>Accesorios de conexion por atras SanitarioDO-TCDIC</v>
          </cell>
          <cell r="C11" t="str">
            <v>un</v>
          </cell>
          <cell r="D11">
            <v>5000</v>
          </cell>
        </row>
        <row r="12">
          <cell r="B12" t="str">
            <v>ACCESORIOS DE CONEXIÓN Y SUJECION PARA CABLE AMTIFRAU</v>
          </cell>
          <cell r="C12" t="str">
            <v>gb</v>
          </cell>
          <cell r="D12">
            <v>6500</v>
          </cell>
        </row>
        <row r="13">
          <cell r="B13" t="str">
            <v>ACCESORIOS DE SUJECION</v>
          </cell>
          <cell r="C13" t="str">
            <v>gb</v>
          </cell>
          <cell r="D13">
            <v>400</v>
          </cell>
        </row>
        <row r="14">
          <cell r="B14" t="str">
            <v>ACCESORIOS EMT</v>
          </cell>
          <cell r="C14" t="str">
            <v>un</v>
          </cell>
          <cell r="D14">
            <v>500</v>
          </cell>
        </row>
        <row r="15">
          <cell r="B15" t="str">
            <v xml:space="preserve">ACCESORIOS GALVANIZADOS PARA CONEXIÓN EQUIPO DE PRESION </v>
          </cell>
          <cell r="C15" t="str">
            <v>gl</v>
          </cell>
          <cell r="D15">
            <v>150000</v>
          </cell>
        </row>
        <row r="16">
          <cell r="B16" t="str">
            <v>ACCESORIOS CPVC-P 1/2" ( Codo , unión y tapón )</v>
          </cell>
          <cell r="C16" t="str">
            <v>un</v>
          </cell>
          <cell r="D16">
            <v>1200</v>
          </cell>
        </row>
        <row r="17">
          <cell r="B17" t="str">
            <v>ACCESORIOS PVC P 21/2"</v>
          </cell>
          <cell r="C17" t="str">
            <v>un</v>
          </cell>
          <cell r="D17">
            <v>15000</v>
          </cell>
        </row>
        <row r="18">
          <cell r="B18" t="str">
            <v>ACCESORIOS PVC-P 1 1/2" ( Codo , unión y tapón )</v>
          </cell>
          <cell r="C18" t="str">
            <v>un</v>
          </cell>
          <cell r="D18">
            <v>2650</v>
          </cell>
        </row>
        <row r="19">
          <cell r="B19" t="str">
            <v>ACCESORIOS PVC-P 1 1/4" ( Codo , unión y tapón )</v>
          </cell>
          <cell r="C19" t="str">
            <v>un</v>
          </cell>
          <cell r="D19">
            <v>2500</v>
          </cell>
        </row>
        <row r="20">
          <cell r="B20" t="str">
            <v>ACCESORIOS PVC-P 1/2" ( Codo , unión y tapón )</v>
          </cell>
          <cell r="C20" t="str">
            <v>un</v>
          </cell>
          <cell r="D20">
            <v>450</v>
          </cell>
        </row>
        <row r="21">
          <cell r="B21" t="str">
            <v>ACCESORIOS PVC-P 2" ( Codo , unión y tapón )</v>
          </cell>
          <cell r="C21" t="str">
            <v>un</v>
          </cell>
          <cell r="D21">
            <v>5000</v>
          </cell>
        </row>
        <row r="22">
          <cell r="B22" t="str">
            <v>ACCESORIOS PVC-P 3/4" ( Codo, unión y tapón )</v>
          </cell>
          <cell r="C22" t="str">
            <v>un</v>
          </cell>
          <cell r="D22">
            <v>1200</v>
          </cell>
        </row>
        <row r="23">
          <cell r="B23" t="str">
            <v>ACCESORIOS SUJECION TRANFORMADOR</v>
          </cell>
          <cell r="C23" t="str">
            <v>un</v>
          </cell>
          <cell r="D23">
            <v>50000</v>
          </cell>
        </row>
        <row r="24">
          <cell r="B24" t="str">
            <v>ACERO 37.000 PSI</v>
          </cell>
          <cell r="C24" t="str">
            <v>kg</v>
          </cell>
          <cell r="D24">
            <v>1900</v>
          </cell>
        </row>
        <row r="25">
          <cell r="B25" t="str">
            <v xml:space="preserve">ACERO 60.000 PSI </v>
          </cell>
          <cell r="C25" t="str">
            <v>kg</v>
          </cell>
          <cell r="D25">
            <v>1900</v>
          </cell>
        </row>
        <row r="26">
          <cell r="B26" t="str">
            <v>ACERO ESTRUCTURAL ACESCO PHR Cal. 12</v>
          </cell>
          <cell r="C26" t="str">
            <v>kg</v>
          </cell>
          <cell r="D26">
            <v>4500</v>
          </cell>
        </row>
        <row r="27">
          <cell r="B27" t="str">
            <v>ACIDO FLORIDRICO</v>
          </cell>
          <cell r="C27" t="str">
            <v>lt</v>
          </cell>
          <cell r="D27">
            <v>15500</v>
          </cell>
        </row>
        <row r="28">
          <cell r="B28" t="str">
            <v>ACIDO NITRICO</v>
          </cell>
          <cell r="C28" t="str">
            <v>lt</v>
          </cell>
          <cell r="D28">
            <v>4500</v>
          </cell>
        </row>
        <row r="29">
          <cell r="B29" t="str">
            <v>ACONDICIONADOR NOVAFORT 250ML  Pavco</v>
          </cell>
          <cell r="C29" t="str">
            <v>un</v>
          </cell>
          <cell r="D29">
            <v>15000</v>
          </cell>
        </row>
        <row r="30">
          <cell r="B30" t="str">
            <v>ACPM</v>
          </cell>
          <cell r="C30" t="str">
            <v>gl</v>
          </cell>
          <cell r="D30">
            <v>8500</v>
          </cell>
        </row>
        <row r="31">
          <cell r="B31" t="str">
            <v>ADAPTADOR CONDUIT PVC 1/2"</v>
          </cell>
          <cell r="C31" t="str">
            <v>un</v>
          </cell>
          <cell r="D31">
            <v>500</v>
          </cell>
        </row>
        <row r="32">
          <cell r="B32" t="str">
            <v>ADAPTADOR MACHO   3/4"</v>
          </cell>
          <cell r="C32" t="str">
            <v>un</v>
          </cell>
          <cell r="D32">
            <v>600</v>
          </cell>
        </row>
        <row r="33">
          <cell r="B33" t="str">
            <v>ADAPTADOR TERMINAL CONDUIT 3/4"</v>
          </cell>
          <cell r="C33" t="str">
            <v>un</v>
          </cell>
          <cell r="D33">
            <v>300</v>
          </cell>
        </row>
        <row r="34">
          <cell r="B34" t="str">
            <v>ADAPTADORES MACHO 1/2"</v>
          </cell>
          <cell r="C34" t="str">
            <v>un</v>
          </cell>
          <cell r="D34">
            <v>300</v>
          </cell>
        </row>
        <row r="35">
          <cell r="B35" t="str">
            <v>ADHESIVO EPOXICO G5 DE 651 ml</v>
          </cell>
          <cell r="C35" t="str">
            <v>un</v>
          </cell>
          <cell r="D35">
            <v>55000</v>
          </cell>
        </row>
        <row r="36">
          <cell r="B36" t="str">
            <v>ADHESIVO NOVAFORT 310 ML  Pavco</v>
          </cell>
          <cell r="C36" t="str">
            <v>un</v>
          </cell>
          <cell r="D36">
            <v>15000</v>
          </cell>
        </row>
        <row r="37">
          <cell r="B37" t="str">
            <v>AGUA</v>
          </cell>
          <cell r="C37" t="str">
            <v>lt</v>
          </cell>
          <cell r="D37">
            <v>500</v>
          </cell>
        </row>
        <row r="38">
          <cell r="B38" t="str">
            <v>AISLADORES</v>
          </cell>
          <cell r="C38" t="str">
            <v>un</v>
          </cell>
          <cell r="D38">
            <v>4500</v>
          </cell>
        </row>
        <row r="39">
          <cell r="B39" t="str">
            <v>AISLADORES DE PIN CON ESPIGO</v>
          </cell>
          <cell r="C39" t="str">
            <v>un</v>
          </cell>
          <cell r="D39">
            <v>42000</v>
          </cell>
        </row>
        <row r="40">
          <cell r="B40" t="str">
            <v>AISLADORES DE RETENCION</v>
          </cell>
          <cell r="C40" t="str">
            <v>un</v>
          </cell>
          <cell r="D40">
            <v>72500</v>
          </cell>
        </row>
        <row r="41">
          <cell r="B41" t="str">
            <v>AISLADORES EMISORES</v>
          </cell>
          <cell r="C41" t="str">
            <v>un</v>
          </cell>
          <cell r="D41">
            <v>85000</v>
          </cell>
        </row>
        <row r="42">
          <cell r="B42" t="str">
            <v>ALAMBRE COBRE DESNUDO AWG  12</v>
          </cell>
          <cell r="C42" t="str">
            <v>ml</v>
          </cell>
          <cell r="D42">
            <v>1700</v>
          </cell>
        </row>
        <row r="43">
          <cell r="B43" t="str">
            <v>ALAMBRE COBRE THHN 12 AWG</v>
          </cell>
          <cell r="C43" t="str">
            <v>ml</v>
          </cell>
          <cell r="D43">
            <v>1900</v>
          </cell>
        </row>
        <row r="44">
          <cell r="B44" t="str">
            <v>ALAMBRE NEGRO       No.18</v>
          </cell>
          <cell r="C44" t="str">
            <v>kg</v>
          </cell>
          <cell r="D44">
            <v>3000</v>
          </cell>
        </row>
        <row r="45">
          <cell r="B45" t="str">
            <v>ALFACOLOR 3-15</v>
          </cell>
          <cell r="C45" t="str">
            <v>kg</v>
          </cell>
          <cell r="D45">
            <v>2000</v>
          </cell>
        </row>
        <row r="46">
          <cell r="B46" t="str">
            <v>ALFAJIAS CONCRETO     .25</v>
          </cell>
          <cell r="C46" t="str">
            <v>ml</v>
          </cell>
          <cell r="D46">
            <v>25000</v>
          </cell>
        </row>
        <row r="47">
          <cell r="B47" t="str">
            <v>ALUMINIO PARA CIELO RASO INC ESTRUCTURA</v>
          </cell>
          <cell r="C47" t="str">
            <v>m2</v>
          </cell>
          <cell r="D47">
            <v>10500</v>
          </cell>
        </row>
        <row r="48">
          <cell r="B48" t="str">
            <v>ALUMINIO PARA DIVISION BAÑO</v>
          </cell>
          <cell r="C48" t="str">
            <v>m2</v>
          </cell>
          <cell r="D48">
            <v>40000</v>
          </cell>
        </row>
        <row r="49">
          <cell r="B49" t="str">
            <v>AMPLIFICADOR TV CON 20 SALIDAS</v>
          </cell>
          <cell r="C49" t="str">
            <v>un</v>
          </cell>
          <cell r="D49">
            <v>450000</v>
          </cell>
        </row>
        <row r="50">
          <cell r="B50" t="str">
            <v>ANCLAJE CAMISA DE 3/8"</v>
          </cell>
          <cell r="C50" t="str">
            <v>un</v>
          </cell>
          <cell r="D50">
            <v>1200</v>
          </cell>
        </row>
        <row r="51">
          <cell r="B51" t="str">
            <v>ÁNGULO     1 x 1 x 1/8" de 6 mts</v>
          </cell>
          <cell r="C51" t="str">
            <v>un</v>
          </cell>
          <cell r="D51">
            <v>17500</v>
          </cell>
        </row>
        <row r="52">
          <cell r="B52" t="str">
            <v>ÁNGULO     1 x 1 x 3/16" de 6 mts</v>
          </cell>
          <cell r="C52" t="str">
            <v>un</v>
          </cell>
          <cell r="D52">
            <v>20450</v>
          </cell>
        </row>
        <row r="53">
          <cell r="B53" t="str">
            <v>ANGULO 1 1/2X3/16</v>
          </cell>
          <cell r="C53" t="str">
            <v>un</v>
          </cell>
          <cell r="D53">
            <v>42000</v>
          </cell>
        </row>
        <row r="54">
          <cell r="B54" t="str">
            <v>ANGULO 1"X1/8"</v>
          </cell>
          <cell r="C54" t="str">
            <v>ml</v>
          </cell>
          <cell r="D54">
            <v>3500</v>
          </cell>
        </row>
        <row r="55">
          <cell r="B55" t="str">
            <v xml:space="preserve">ANGULO 2" * 2" * 1/8" </v>
          </cell>
          <cell r="C55" t="str">
            <v>kg</v>
          </cell>
          <cell r="D55">
            <v>2800</v>
          </cell>
        </row>
        <row r="56">
          <cell r="B56" t="str">
            <v xml:space="preserve">ANGULO 2" * 2" * 3/16" </v>
          </cell>
          <cell r="C56" t="str">
            <v>un</v>
          </cell>
          <cell r="D56">
            <v>50000</v>
          </cell>
        </row>
        <row r="57">
          <cell r="B57" t="str">
            <v>ANGULO 3/4"</v>
          </cell>
          <cell r="C57" t="str">
            <v>ml</v>
          </cell>
          <cell r="D57">
            <v>2000</v>
          </cell>
        </row>
        <row r="58">
          <cell r="B58" t="str">
            <v>ANGULO DE 1"x1/8"</v>
          </cell>
          <cell r="C58" t="str">
            <v>ml</v>
          </cell>
          <cell r="D58">
            <v>4250</v>
          </cell>
        </row>
        <row r="59">
          <cell r="B59" t="str">
            <v>ANGULOS DE ENSAMBLE</v>
          </cell>
          <cell r="C59" t="str">
            <v>gb</v>
          </cell>
          <cell r="D59">
            <v>20000</v>
          </cell>
        </row>
        <row r="60">
          <cell r="B60" t="str">
            <v>ANGULOS EN ALUMINIO BLANCO DE 3m</v>
          </cell>
          <cell r="C60" t="str">
            <v>un</v>
          </cell>
          <cell r="D60">
            <v>7000</v>
          </cell>
        </row>
        <row r="61">
          <cell r="B61" t="str">
            <v xml:space="preserve">ANTENA EXTERNA COMUNAL TV </v>
          </cell>
          <cell r="C61" t="str">
            <v>un</v>
          </cell>
          <cell r="D61">
            <v>75000</v>
          </cell>
        </row>
        <row r="62">
          <cell r="B62" t="str">
            <v>ANTICORROSIVO</v>
          </cell>
          <cell r="C62" t="str">
            <v>gl</v>
          </cell>
          <cell r="D62">
            <v>28500</v>
          </cell>
        </row>
        <row r="63">
          <cell r="B63" t="str">
            <v xml:space="preserve">ANTICORROSIVO </v>
          </cell>
          <cell r="C63" t="str">
            <v>gl</v>
          </cell>
          <cell r="D63">
            <v>28500</v>
          </cell>
        </row>
        <row r="64">
          <cell r="B64" t="str">
            <v>ARENA DE RIO</v>
          </cell>
          <cell r="C64" t="str">
            <v>m3</v>
          </cell>
          <cell r="D64">
            <v>110000</v>
          </cell>
        </row>
        <row r="65">
          <cell r="B65" t="str">
            <v>ARENA LAVADA DE PEÑA</v>
          </cell>
          <cell r="C65" t="str">
            <v>m3</v>
          </cell>
          <cell r="D65">
            <v>35000</v>
          </cell>
        </row>
        <row r="66">
          <cell r="B66" t="str">
            <v>ARBOL</v>
          </cell>
          <cell r="C66" t="str">
            <v>un</v>
          </cell>
          <cell r="D66">
            <v>352000</v>
          </cell>
        </row>
        <row r="67">
          <cell r="B67" t="str">
            <v>ASFALTO TIPO 190/220 200 kg</v>
          </cell>
          <cell r="C67" t="str">
            <v>kg</v>
          </cell>
          <cell r="D67">
            <v>2500</v>
          </cell>
        </row>
        <row r="68">
          <cell r="B68" t="str">
            <v>BALA DULUX 2X20W, REFLECTOR EN ALUMINIO BRILLADO. DIAMETRO 20,5 CMS, ACABADO BLANCO. INCLUYE 2 BOMBILLOS DULUX 20W ROSCA, LUZ 6500K</v>
          </cell>
          <cell r="C68" t="str">
            <v>un</v>
          </cell>
          <cell r="D68">
            <v>37000</v>
          </cell>
        </row>
        <row r="69">
          <cell r="B69" t="str">
            <v>BALA FLUORESCENTE 2X26 CON BOMBILLOS AHORRADORES</v>
          </cell>
          <cell r="C69" t="str">
            <v>un</v>
          </cell>
          <cell r="D69">
            <v>95000</v>
          </cell>
        </row>
        <row r="70">
          <cell r="B70" t="str">
            <v>BALDOSA EN GRANITO ALFA</v>
          </cell>
          <cell r="C70" t="str">
            <v>m2</v>
          </cell>
          <cell r="D70">
            <v>40000</v>
          </cell>
        </row>
        <row r="71">
          <cell r="B71" t="str">
            <v>BALDOSA PORCELANATICO</v>
          </cell>
          <cell r="C71" t="str">
            <v>m2</v>
          </cell>
          <cell r="D71">
            <v>50000</v>
          </cell>
        </row>
        <row r="72">
          <cell r="B72" t="str">
            <v>BARNIZ</v>
          </cell>
          <cell r="C72" t="str">
            <v>gl</v>
          </cell>
          <cell r="D72">
            <v>60000</v>
          </cell>
        </row>
        <row r="73">
          <cell r="B73" t="str">
            <v>BANDEJA PORTACABLES 60X8</v>
          </cell>
          <cell r="C73" t="str">
            <v>ML</v>
          </cell>
          <cell r="D73">
            <v>95000</v>
          </cell>
        </row>
        <row r="74">
          <cell r="B74" t="str">
            <v>BASE PARA FOTOCELDA CON SOPORTE</v>
          </cell>
          <cell r="C74" t="str">
            <v>un</v>
          </cell>
          <cell r="D74">
            <v>5000</v>
          </cell>
        </row>
        <row r="75">
          <cell r="B75" t="str">
            <v>BISAGRAS</v>
          </cell>
          <cell r="C75" t="str">
            <v>un</v>
          </cell>
          <cell r="D75">
            <v>3500</v>
          </cell>
        </row>
        <row r="76">
          <cell r="B76" t="str">
            <v>BISAGRAS PARA VENTANAS METALICAS</v>
          </cell>
          <cell r="C76" t="str">
            <v>par</v>
          </cell>
          <cell r="D76">
            <v>2000</v>
          </cell>
        </row>
        <row r="77">
          <cell r="B77" t="str">
            <v>BISAGRAS PUERTAS COCINA</v>
          </cell>
          <cell r="C77" t="str">
            <v>un</v>
          </cell>
          <cell r="D77">
            <v>1250</v>
          </cell>
        </row>
        <row r="78">
          <cell r="B78" t="str">
            <v>BISEL PARA VIDRIO ESPEJO</v>
          </cell>
          <cell r="C78" t="str">
            <v>ml</v>
          </cell>
          <cell r="D78">
            <v>5000</v>
          </cell>
        </row>
        <row r="79">
          <cell r="B79" t="str">
            <v>BLOQUE No. 3</v>
          </cell>
          <cell r="C79" t="str">
            <v>un</v>
          </cell>
          <cell r="D79">
            <v>850</v>
          </cell>
        </row>
        <row r="80">
          <cell r="B80" t="str">
            <v xml:space="preserve">BLOQUE No. 4 </v>
          </cell>
          <cell r="C80" t="str">
            <v>un</v>
          </cell>
          <cell r="D80">
            <v>800</v>
          </cell>
        </row>
        <row r="81">
          <cell r="B81" t="str">
            <v xml:space="preserve">BLOQUE No. 5 </v>
          </cell>
          <cell r="C81" t="str">
            <v>un</v>
          </cell>
          <cell r="D81">
            <v>850</v>
          </cell>
        </row>
        <row r="82">
          <cell r="B82" t="str">
            <v xml:space="preserve">Boca puerta en mármol,  incluye nariz redonda </v>
          </cell>
          <cell r="C82" t="str">
            <v>ml</v>
          </cell>
          <cell r="D82">
            <v>40000</v>
          </cell>
        </row>
        <row r="83">
          <cell r="B83" t="str">
            <v>BOQUILLA TERMINAL PVC 1"</v>
          </cell>
          <cell r="C83" t="str">
            <v>un</v>
          </cell>
          <cell r="D83">
            <v>2000</v>
          </cell>
        </row>
        <row r="84">
          <cell r="B84" t="str">
            <v>BOSEL</v>
          </cell>
          <cell r="C84" t="str">
            <v>ml</v>
          </cell>
          <cell r="D84">
            <v>500</v>
          </cell>
        </row>
        <row r="85">
          <cell r="B85" t="str">
            <v>BOMBAS PARA SISTEMA DE PLANTA TRATAMIENTO</v>
          </cell>
          <cell r="C85" t="str">
            <v>un</v>
          </cell>
          <cell r="D85">
            <v>9500000</v>
          </cell>
        </row>
        <row r="86">
          <cell r="B86" t="str">
            <v>BRAZO HIDRAULICO</v>
          </cell>
          <cell r="C86" t="str">
            <v>un</v>
          </cell>
          <cell r="D86">
            <v>220000</v>
          </cell>
        </row>
        <row r="87">
          <cell r="B87" t="str">
            <v>BROCA DE 5/8"</v>
          </cell>
          <cell r="C87" t="str">
            <v>un</v>
          </cell>
          <cell r="D87">
            <v>70000</v>
          </cell>
        </row>
        <row r="88">
          <cell r="B88" t="str">
            <v>BROCAS 1/2"</v>
          </cell>
          <cell r="C88" t="str">
            <v>un</v>
          </cell>
          <cell r="D88">
            <v>60000</v>
          </cell>
        </row>
        <row r="89">
          <cell r="B89" t="str">
            <v>BROCAS 1/4"</v>
          </cell>
          <cell r="C89" t="str">
            <v>un</v>
          </cell>
          <cell r="D89">
            <v>4500</v>
          </cell>
        </row>
        <row r="90">
          <cell r="B90" t="str">
            <v>BROCAS, GRAPAS, CHAZOS Y TORNILLOS</v>
          </cell>
          <cell r="C90" t="str">
            <v>global</v>
          </cell>
          <cell r="D90">
            <v>10000</v>
          </cell>
        </row>
        <row r="91">
          <cell r="B91" t="str">
            <v>BUSHING 4"X2" A.C.</v>
          </cell>
          <cell r="C91" t="str">
            <v>un</v>
          </cell>
          <cell r="D91">
            <v>32480</v>
          </cell>
        </row>
        <row r="92">
          <cell r="B92" t="str">
            <v>CABALLETE ETERNIT</v>
          </cell>
          <cell r="C92" t="str">
            <v>un</v>
          </cell>
          <cell r="D92">
            <v>14500</v>
          </cell>
        </row>
        <row r="93">
          <cell r="B93" t="str">
            <v>CABALLETE THERMOACUSTICA DE 2.00X0.70</v>
          </cell>
          <cell r="C93" t="str">
            <v>un</v>
          </cell>
          <cell r="D93">
            <v>55000</v>
          </cell>
        </row>
        <row r="94">
          <cell r="B94" t="str">
            <v>CABLE #4 COBRE DESNUDO</v>
          </cell>
          <cell r="C94" t="str">
            <v>ml</v>
          </cell>
          <cell r="D94">
            <v>8500</v>
          </cell>
        </row>
        <row r="95">
          <cell r="B95" t="str">
            <v>Cable 10 THWN/THHN Cu-AWG 600V</v>
          </cell>
          <cell r="C95" t="str">
            <v>ml</v>
          </cell>
          <cell r="D95">
            <v>6500</v>
          </cell>
        </row>
        <row r="96">
          <cell r="B96" t="str">
            <v>cable 2/0</v>
          </cell>
          <cell r="C96" t="str">
            <v>ml</v>
          </cell>
          <cell r="D96">
            <v>23500</v>
          </cell>
        </row>
        <row r="97">
          <cell r="B97" t="str">
            <v>Cable 8 THWN/THHN Cu-AWG 600V</v>
          </cell>
          <cell r="C97" t="str">
            <v>ml</v>
          </cell>
          <cell r="D97">
            <v>3800</v>
          </cell>
        </row>
        <row r="98">
          <cell r="B98" t="str">
            <v>CABLE ANTIFRAUDE #8</v>
          </cell>
          <cell r="C98" t="str">
            <v>ml</v>
          </cell>
          <cell r="D98">
            <v>4500</v>
          </cell>
        </row>
        <row r="99">
          <cell r="B99" t="str">
            <v xml:space="preserve">CABLE BLINDADO COAXIAL RG59 U TV </v>
          </cell>
          <cell r="C99" t="str">
            <v>ml</v>
          </cell>
          <cell r="D99">
            <v>1500</v>
          </cell>
        </row>
        <row r="100">
          <cell r="B100" t="str">
            <v>CABLE DUPLEX DE 2X16</v>
          </cell>
          <cell r="C100" t="str">
            <v>ml</v>
          </cell>
          <cell r="D100">
            <v>2500</v>
          </cell>
        </row>
        <row r="101">
          <cell r="B101" t="str">
            <v>Cable 12 THWN/THHN Cu-AWG 600V</v>
          </cell>
          <cell r="C101" t="str">
            <v>ml</v>
          </cell>
          <cell r="D101">
            <v>2500</v>
          </cell>
        </row>
        <row r="102">
          <cell r="B102" t="str">
            <v>Cable 14 THWN/THHN Cu-AWG 600V</v>
          </cell>
          <cell r="C102" t="str">
            <v>ml</v>
          </cell>
          <cell r="D102">
            <v>1500</v>
          </cell>
        </row>
        <row r="103">
          <cell r="B103" t="str">
            <v>Cable 8 THWN/THHN Cu-AWG 600V</v>
          </cell>
          <cell r="C103" t="str">
            <v>ml</v>
          </cell>
          <cell r="D103">
            <v>3800</v>
          </cell>
        </row>
        <row r="104">
          <cell r="B104" t="str">
            <v>CABLE ENCAUCHETADO 3#4+1#6 T</v>
          </cell>
          <cell r="C104" t="str">
            <v>ml</v>
          </cell>
          <cell r="D104">
            <v>55500</v>
          </cell>
        </row>
        <row r="105">
          <cell r="B105" t="str">
            <v>CABLE DE COBRE DESNUDO No.12 AWG</v>
          </cell>
          <cell r="C105" t="str">
            <v>ml</v>
          </cell>
          <cell r="D105">
            <v>2600</v>
          </cell>
        </row>
        <row r="106">
          <cell r="B106" t="str">
            <v>CABLE No. 12 T</v>
          </cell>
          <cell r="C106" t="str">
            <v>ml</v>
          </cell>
          <cell r="D106">
            <v>3000</v>
          </cell>
        </row>
        <row r="107">
          <cell r="B107" t="str">
            <v>CABLE PARA SEÑALES SISTEMA CONTRA INCENDIO  2 PARES (2X22AWG) NPLF AISLAMIENTO EN PVC DE ACUERDO A LAS NORMAS IEC189, IEC708</v>
          </cell>
          <cell r="C107" t="str">
            <v>m</v>
          </cell>
          <cell r="D107">
            <v>3950</v>
          </cell>
        </row>
        <row r="108">
          <cell r="B108" t="str">
            <v>CABLE TELEFONICO 2 PARES</v>
          </cell>
          <cell r="C108" t="str">
            <v>ml</v>
          </cell>
          <cell r="D108">
            <v>1200</v>
          </cell>
        </row>
        <row r="109">
          <cell r="B109" t="str">
            <v>CAJA 2400</v>
          </cell>
          <cell r="C109" t="str">
            <v>un</v>
          </cell>
          <cell r="D109">
            <v>2000</v>
          </cell>
        </row>
        <row r="110">
          <cell r="B110" t="str">
            <v>CAJA 5800</v>
          </cell>
          <cell r="C110" t="str">
            <v>un</v>
          </cell>
          <cell r="D110">
            <v>1500</v>
          </cell>
        </row>
        <row r="111">
          <cell r="B111" t="str">
            <v>CAJA MEDIDOR ACUEDUCTO CON TAPA Y CERRADURA</v>
          </cell>
          <cell r="C111" t="str">
            <v>un</v>
          </cell>
          <cell r="D111">
            <v>70000</v>
          </cell>
        </row>
        <row r="112">
          <cell r="B112" t="str">
            <v>CAJA MEDIDOR DE AGUA 60*28*14</v>
          </cell>
          <cell r="C112" t="str">
            <v>un</v>
          </cell>
          <cell r="D112">
            <v>50000</v>
          </cell>
        </row>
        <row r="113">
          <cell r="B113" t="str">
            <v>CAJA MONOFASICA DE 4 CIRCUITOS CON TACOS</v>
          </cell>
          <cell r="C113" t="str">
            <v>un</v>
          </cell>
          <cell r="D113">
            <v>100000</v>
          </cell>
        </row>
        <row r="114">
          <cell r="B114" t="str">
            <v>CAJA OCTOGONAL GALVANIZADA (CAJA EMP GALV.OCTAGONAL 4")</v>
          </cell>
          <cell r="C114" t="str">
            <v>un</v>
          </cell>
          <cell r="D114">
            <v>2500</v>
          </cell>
        </row>
        <row r="115">
          <cell r="B115" t="str">
            <v>CAJA METALICA AMPLIFICADOR TV</v>
          </cell>
          <cell r="C115" t="str">
            <v>un</v>
          </cell>
          <cell r="D115">
            <v>220000</v>
          </cell>
        </row>
        <row r="116">
          <cell r="B116" t="str">
            <v>CAJA SENCILLA CONDUIT (CAJA EMP GALV.RECTANG. 2X4")</v>
          </cell>
          <cell r="C116" t="str">
            <v>un</v>
          </cell>
          <cell r="D116">
            <v>2000</v>
          </cell>
        </row>
        <row r="117">
          <cell r="B117" t="str">
            <v xml:space="preserve">CAJAS DE 20X25X10 CM PARA CONEXIÓN </v>
          </cell>
          <cell r="C117" t="str">
            <v>un</v>
          </cell>
          <cell r="D117">
            <v>49500</v>
          </cell>
        </row>
        <row r="118">
          <cell r="B118" t="str">
            <v>CALENTADOR ELECTRICO 20 GL 120 V HACEB</v>
          </cell>
          <cell r="C118" t="str">
            <v>un</v>
          </cell>
          <cell r="D118">
            <v>579900</v>
          </cell>
        </row>
        <row r="119">
          <cell r="B119" t="str">
            <v>CARBURO BLANCO</v>
          </cell>
          <cell r="C119" t="str">
            <v>gl</v>
          </cell>
          <cell r="D119">
            <v>55000</v>
          </cell>
        </row>
        <row r="120">
          <cell r="B120" t="str">
            <v>CAOLÍN</v>
          </cell>
          <cell r="C120" t="str">
            <v>bt</v>
          </cell>
          <cell r="D120">
            <v>12000</v>
          </cell>
        </row>
        <row r="121">
          <cell r="B121" t="str">
            <v>CAPACETE 1"</v>
          </cell>
          <cell r="C121" t="str">
            <v>un</v>
          </cell>
          <cell r="D121">
            <v>53333.333333333336</v>
          </cell>
        </row>
        <row r="122">
          <cell r="B122" t="str">
            <v>CASETÓN DE GUADUA h=0.42</v>
          </cell>
          <cell r="C122" t="str">
            <v>ml</v>
          </cell>
          <cell r="D122">
            <v>15000</v>
          </cell>
        </row>
        <row r="124">
          <cell r="B124" t="str">
            <v>CEDRO CAQUETA</v>
          </cell>
          <cell r="C124" t="str">
            <v>pieza</v>
          </cell>
          <cell r="D124">
            <v>35000</v>
          </cell>
        </row>
        <row r="125">
          <cell r="B125" t="str">
            <v xml:space="preserve">CELDA METÁLICA -LÁMINA COLD-ROLLED PARA  TRANSFORMADOR </v>
          </cell>
          <cell r="C125" t="str">
            <v>un</v>
          </cell>
          <cell r="D125">
            <v>2300000</v>
          </cell>
        </row>
        <row r="126">
          <cell r="B126" t="str">
            <v>CEMENTO MARINO</v>
          </cell>
          <cell r="C126" t="str">
            <v>gl</v>
          </cell>
          <cell r="D126">
            <v>38000</v>
          </cell>
        </row>
        <row r="127">
          <cell r="B127" t="str">
            <v>CEMENTO BLANCO</v>
          </cell>
          <cell r="C127" t="str">
            <v>kg</v>
          </cell>
          <cell r="D127">
            <v>1200</v>
          </cell>
        </row>
        <row r="128">
          <cell r="B128" t="str">
            <v>CEMENTO GRIS</v>
          </cell>
          <cell r="C128" t="str">
            <v>bt</v>
          </cell>
          <cell r="D128">
            <v>25000</v>
          </cell>
        </row>
        <row r="129">
          <cell r="B129" t="str">
            <v xml:space="preserve">CERAMICA </v>
          </cell>
          <cell r="C129" t="str">
            <v>m2</v>
          </cell>
          <cell r="D129">
            <v>25000</v>
          </cell>
        </row>
        <row r="130">
          <cell r="B130" t="str">
            <v>CERRADURA INAFER</v>
          </cell>
          <cell r="C130" t="str">
            <v>un</v>
          </cell>
          <cell r="D130">
            <v>22000</v>
          </cell>
        </row>
        <row r="131">
          <cell r="B131" t="str">
            <v>CERRADURA POMA MADERA ALCOBA</v>
          </cell>
          <cell r="C131" t="str">
            <v>un</v>
          </cell>
          <cell r="D131">
            <v>28500</v>
          </cell>
        </row>
        <row r="132">
          <cell r="B132" t="str">
            <v>CERRADURA POMA PUERTAS</v>
          </cell>
          <cell r="C132" t="str">
            <v>un</v>
          </cell>
          <cell r="D132">
            <v>15000</v>
          </cell>
        </row>
        <row r="133">
          <cell r="B133" t="str">
            <v>CENEFA EN MADERA DE 0.12 TINTADA</v>
          </cell>
          <cell r="C133" t="str">
            <v>ml</v>
          </cell>
          <cell r="D133">
            <v>45000</v>
          </cell>
        </row>
        <row r="134">
          <cell r="B134" t="str">
            <v>CERROJO EN ACERO INOXIDABLE</v>
          </cell>
          <cell r="C134" t="str">
            <v>un</v>
          </cell>
          <cell r="D134">
            <v>60000</v>
          </cell>
        </row>
        <row r="135">
          <cell r="B135" t="str">
            <v>CERRADURA SCHLAGE BAÑO  A40S Cromado Mate</v>
          </cell>
          <cell r="C135" t="str">
            <v>un</v>
          </cell>
          <cell r="D135">
            <v>36000</v>
          </cell>
        </row>
        <row r="136">
          <cell r="B136" t="str">
            <v>CHEQUE HORIZONTAL 1/2"</v>
          </cell>
          <cell r="C136" t="str">
            <v>un</v>
          </cell>
          <cell r="D136">
            <v>10000</v>
          </cell>
        </row>
        <row r="137">
          <cell r="B137" t="str">
            <v>CHEQUE R&amp;W Roscado 3/4" Ref. 236</v>
          </cell>
          <cell r="C137" t="str">
            <v>un</v>
          </cell>
          <cell r="D137">
            <v>37000</v>
          </cell>
        </row>
        <row r="138">
          <cell r="B138" t="str">
            <v>CIELO RASO Star Orion ( perfileria aluminio 1" )</v>
          </cell>
          <cell r="C138" t="str">
            <v>m2</v>
          </cell>
          <cell r="D138">
            <v>25000</v>
          </cell>
        </row>
        <row r="139">
          <cell r="B139" t="str">
            <v>CILINDRO DE GAS PROPANO</v>
          </cell>
          <cell r="C139" t="str">
            <v>un</v>
          </cell>
          <cell r="D139">
            <v>25000</v>
          </cell>
        </row>
        <row r="140">
          <cell r="B140" t="str">
            <v>CINTA BANDIT 1/2" CON GRAPAS</v>
          </cell>
          <cell r="C140" t="str">
            <v>un</v>
          </cell>
          <cell r="D140">
            <v>105000</v>
          </cell>
        </row>
        <row r="141">
          <cell r="B141" t="str">
            <v>CINTA PAPEL</v>
          </cell>
          <cell r="C141" t="str">
            <v>rl</v>
          </cell>
          <cell r="D141">
            <v>8000</v>
          </cell>
        </row>
        <row r="142">
          <cell r="B142" t="str">
            <v>CINTA TEFLÓN 10 m 1/2"</v>
          </cell>
          <cell r="C142" t="str">
            <v>un</v>
          </cell>
          <cell r="D142">
            <v>2000</v>
          </cell>
        </row>
        <row r="143">
          <cell r="B143" t="str">
            <v>CLOSET</v>
          </cell>
          <cell r="C143" t="str">
            <v>m2</v>
          </cell>
          <cell r="D143">
            <v>170000</v>
          </cell>
        </row>
        <row r="144">
          <cell r="B144" t="str">
            <v>COCINA INTEGRAL</v>
          </cell>
          <cell r="C144" t="str">
            <v>ml</v>
          </cell>
          <cell r="D144">
            <v>1180000</v>
          </cell>
        </row>
        <row r="145">
          <cell r="B145" t="str">
            <v>CODO 90° 1/4 CxC SANITARIO 3" Pavco</v>
          </cell>
          <cell r="C145" t="str">
            <v>un</v>
          </cell>
          <cell r="D145">
            <v>15000</v>
          </cell>
        </row>
        <row r="146">
          <cell r="B146" t="str">
            <v>CODO 90° 1/4 CxC SANITARIO 4" Pavco</v>
          </cell>
          <cell r="C146" t="str">
            <v>un</v>
          </cell>
          <cell r="D146">
            <v>16500</v>
          </cell>
        </row>
        <row r="147">
          <cell r="B147" t="str">
            <v>CODO 90° 1/4 CxE SANITARIO 2"</v>
          </cell>
          <cell r="C147" t="str">
            <v>un</v>
          </cell>
          <cell r="D147">
            <v>190000</v>
          </cell>
        </row>
        <row r="148">
          <cell r="B148" t="str">
            <v>CODO 90° 4" EXTREMO BRIDADO</v>
          </cell>
          <cell r="C148" t="str">
            <v>un</v>
          </cell>
          <cell r="D148">
            <v>190000</v>
          </cell>
        </row>
        <row r="149">
          <cell r="B149" t="str">
            <v>CODO 90° PRESIÓN PVC   3/4" Pavco</v>
          </cell>
          <cell r="C149" t="str">
            <v>un</v>
          </cell>
          <cell r="D149">
            <v>1850</v>
          </cell>
        </row>
        <row r="150">
          <cell r="B150" t="str">
            <v>CODO 90° PRESIÓN PVC 1 1/2" Pavco</v>
          </cell>
          <cell r="C150" t="str">
            <v>un</v>
          </cell>
          <cell r="D150">
            <v>3500</v>
          </cell>
        </row>
        <row r="151">
          <cell r="B151" t="str">
            <v>CODO PRESIÓN           1"</v>
          </cell>
          <cell r="C151" t="str">
            <v>un</v>
          </cell>
          <cell r="D151">
            <v>2500</v>
          </cell>
        </row>
        <row r="152">
          <cell r="B152" t="str">
            <v>COMBO SANITARIO BLANCO AHORRADOR</v>
          </cell>
          <cell r="C152" t="str">
            <v>un</v>
          </cell>
          <cell r="D152">
            <v>310000</v>
          </cell>
        </row>
        <row r="153">
          <cell r="B153" t="str">
            <v>CONCERTINA EN ACERO INOXIDABLE DE 18"</v>
          </cell>
          <cell r="C153" t="str">
            <v>ml</v>
          </cell>
          <cell r="D153">
            <v>16500</v>
          </cell>
        </row>
        <row r="154">
          <cell r="B154" t="str">
            <v>CONCRETO DE 1500 PSI</v>
          </cell>
          <cell r="C154" t="str">
            <v>m3</v>
          </cell>
          <cell r="D154">
            <v>270000</v>
          </cell>
        </row>
        <row r="155">
          <cell r="B155" t="str">
            <v>CONCRETO DE 2000 PSI</v>
          </cell>
          <cell r="C155" t="str">
            <v>m3</v>
          </cell>
          <cell r="D155">
            <v>280000</v>
          </cell>
        </row>
        <row r="156">
          <cell r="B156" t="str">
            <v>CONCRETO DE 2500 PSI</v>
          </cell>
          <cell r="C156" t="str">
            <v>m3</v>
          </cell>
          <cell r="D156">
            <v>290000</v>
          </cell>
        </row>
        <row r="157">
          <cell r="B157" t="str">
            <v>CONCRETO DE 3000 PSI</v>
          </cell>
          <cell r="C157" t="str">
            <v>m3</v>
          </cell>
          <cell r="D157">
            <v>320000</v>
          </cell>
        </row>
        <row r="158">
          <cell r="B158" t="str">
            <v>CONCRETO DE 3500 PSI</v>
          </cell>
          <cell r="C158" t="str">
            <v>m3</v>
          </cell>
          <cell r="D158">
            <v>330000</v>
          </cell>
        </row>
        <row r="159">
          <cell r="B159" t="str">
            <v>CONCRETO DE 4000 PSI</v>
          </cell>
          <cell r="C159" t="str">
            <v>m3</v>
          </cell>
          <cell r="D159">
            <v>360000</v>
          </cell>
        </row>
        <row r="160">
          <cell r="B160" t="str">
            <v>CONCRETO TREMIE TORNILLO DE 3000 PSI</v>
          </cell>
          <cell r="C160" t="str">
            <v>m3</v>
          </cell>
          <cell r="D160">
            <v>350000</v>
          </cell>
        </row>
        <row r="161">
          <cell r="B161" t="str">
            <v>CONCRETO TREMIE TORNILLO DE 4000 PSI</v>
          </cell>
          <cell r="C161" t="str">
            <v>m3</v>
          </cell>
          <cell r="D161">
            <v>380000</v>
          </cell>
        </row>
        <row r="162">
          <cell r="B162" t="str">
            <v>CONCRETO DE 3500 PSI BAJA PERMEABILIDAD</v>
          </cell>
          <cell r="C162" t="str">
            <v>m3</v>
          </cell>
          <cell r="D162">
            <v>350000</v>
          </cell>
        </row>
        <row r="163">
          <cell r="B163" t="str">
            <v>COPA ESMERIL</v>
          </cell>
          <cell r="C163" t="str">
            <v>un</v>
          </cell>
          <cell r="D163">
            <v>60000</v>
          </cell>
        </row>
        <row r="164">
          <cell r="B164" t="str">
            <v>COPA SIERRA</v>
          </cell>
          <cell r="C164" t="str">
            <v>un</v>
          </cell>
          <cell r="D164">
            <v>14500</v>
          </cell>
        </row>
        <row r="165">
          <cell r="B165" t="str">
            <v>CORREA EN MADERA</v>
          </cell>
          <cell r="C165" t="str">
            <v>ml</v>
          </cell>
          <cell r="D165">
            <v>35000</v>
          </cell>
        </row>
        <row r="166">
          <cell r="B166" t="str">
            <v>CORREA METALICA</v>
          </cell>
          <cell r="C166" t="str">
            <v>ml</v>
          </cell>
          <cell r="D166">
            <v>12500</v>
          </cell>
        </row>
        <row r="167">
          <cell r="B167" t="str">
            <v>CORTACIRCUITOS 15 KV-100 AMPERIOS-</v>
          </cell>
          <cell r="C167" t="str">
            <v>un</v>
          </cell>
          <cell r="D167">
            <v>550000</v>
          </cell>
        </row>
        <row r="168">
          <cell r="B168" t="str">
            <v xml:space="preserve">Cortina corrida Automática tipo Blackout, h= 1.10 m </v>
          </cell>
          <cell r="C168" t="str">
            <v>ml</v>
          </cell>
          <cell r="D168">
            <v>180000</v>
          </cell>
        </row>
        <row r="169">
          <cell r="B169" t="str">
            <v>CURVA 90º PVC 1/2"</v>
          </cell>
          <cell r="C169" t="str">
            <v>un</v>
          </cell>
          <cell r="D169">
            <v>500</v>
          </cell>
        </row>
        <row r="170">
          <cell r="B170" t="str">
            <v>DESAGUE LAVAMANOS SENCILLO Gerfor GF-581084</v>
          </cell>
          <cell r="C170" t="str">
            <v>un</v>
          </cell>
          <cell r="D170">
            <v>15000</v>
          </cell>
        </row>
        <row r="171">
          <cell r="B171" t="str">
            <v>DESAGUE ORINAL 1 1/2"</v>
          </cell>
          <cell r="C171" t="str">
            <v>un</v>
          </cell>
          <cell r="D171">
            <v>14500</v>
          </cell>
        </row>
        <row r="172">
          <cell r="B172" t="str">
            <v>DESCARGADOR DE SOBRETENSION TIPO  LINEA 12 KV- 10 KA-</v>
          </cell>
          <cell r="C172" t="str">
            <v>un</v>
          </cell>
          <cell r="D172">
            <v>480000</v>
          </cell>
        </row>
        <row r="173">
          <cell r="B173" t="str">
            <v xml:space="preserve">DESCARGADOR FRANKLIN DE 5 PUNTAS </v>
          </cell>
          <cell r="C173" t="str">
            <v>un</v>
          </cell>
          <cell r="D173">
            <v>950000</v>
          </cell>
        </row>
        <row r="174">
          <cell r="B174" t="str">
            <v>DIAGONALES</v>
          </cell>
          <cell r="C174" t="str">
            <v>un</v>
          </cell>
          <cell r="D174">
            <v>8500</v>
          </cell>
        </row>
        <row r="175">
          <cell r="B175" t="str">
            <v>DILATACION BRONCE</v>
          </cell>
          <cell r="C175" t="str">
            <v>ml</v>
          </cell>
          <cell r="D175">
            <v>4500</v>
          </cell>
        </row>
        <row r="176">
          <cell r="B176" t="str">
            <v>DILATACIÓN EN BRONCE PC13</v>
          </cell>
          <cell r="C176" t="str">
            <v>ml</v>
          </cell>
          <cell r="D176">
            <v>18500</v>
          </cell>
        </row>
        <row r="177">
          <cell r="B177" t="str">
            <v>DINTELES EN CONCRETO h=0.15m x 0.2m (2500 PSI Mezcla 1:3:3)</v>
          </cell>
          <cell r="C177" t="str">
            <v>ml</v>
          </cell>
          <cell r="D177">
            <v>25000</v>
          </cell>
        </row>
        <row r="178">
          <cell r="B178" t="str">
            <v>DISCO CORTE LADRILLO Y7O CONCRETO</v>
          </cell>
          <cell r="C178" t="str">
            <v>un</v>
          </cell>
          <cell r="D178">
            <v>12500</v>
          </cell>
        </row>
        <row r="179">
          <cell r="B179" t="str">
            <v>DISCO PARA CORTE METAL</v>
          </cell>
          <cell r="C179" t="str">
            <v>un</v>
          </cell>
          <cell r="D179">
            <v>7500</v>
          </cell>
        </row>
        <row r="180">
          <cell r="B180" t="str">
            <v>DISPENSADOR JABON</v>
          </cell>
          <cell r="C180" t="str">
            <v>un</v>
          </cell>
          <cell r="D180">
            <v>32000</v>
          </cell>
        </row>
        <row r="181">
          <cell r="B181" t="str">
            <v>DUCHA Antivandalica Docol DO-17125106</v>
          </cell>
          <cell r="C181" t="str">
            <v>un</v>
          </cell>
          <cell r="D181">
            <v>150000</v>
          </cell>
        </row>
        <row r="182">
          <cell r="B182" t="str">
            <v>DUCHA CON MEZCLADOR</v>
          </cell>
          <cell r="C182" t="str">
            <v>un</v>
          </cell>
          <cell r="D182">
            <v>60000</v>
          </cell>
        </row>
        <row r="183">
          <cell r="B183" t="str">
            <v>DUCHA CON REGISTRO</v>
          </cell>
          <cell r="C183" t="str">
            <v>un</v>
          </cell>
          <cell r="D183">
            <v>35000</v>
          </cell>
        </row>
        <row r="184">
          <cell r="B184" t="str">
            <v>DUCHA ELECTRICA</v>
          </cell>
          <cell r="C184" t="str">
            <v>un</v>
          </cell>
          <cell r="D184">
            <v>55000</v>
          </cell>
        </row>
        <row r="185">
          <cell r="B185" t="str">
            <v>DURMIENTE ABARCO 4 m</v>
          </cell>
          <cell r="C185" t="str">
            <v>ml</v>
          </cell>
          <cell r="D185">
            <v>4200</v>
          </cell>
        </row>
        <row r="186">
          <cell r="B186" t="str">
            <v>DURMIENTE ORDINARIO DE 3 MTS</v>
          </cell>
          <cell r="C186" t="str">
            <v>un</v>
          </cell>
          <cell r="D186">
            <v>4500</v>
          </cell>
        </row>
        <row r="187">
          <cell r="B187" t="str">
            <v>ELEMENTOS FIJACION MANTO</v>
          </cell>
          <cell r="C187" t="str">
            <v>m2</v>
          </cell>
          <cell r="D187">
            <v>1000</v>
          </cell>
        </row>
        <row r="188">
          <cell r="B188" t="str">
            <v>EMPAQUES</v>
          </cell>
          <cell r="C188" t="str">
            <v>ml</v>
          </cell>
          <cell r="D188">
            <v>500</v>
          </cell>
        </row>
        <row r="189">
          <cell r="B189" t="str">
            <v>EMULSION ASFALTICA</v>
          </cell>
          <cell r="C189" t="str">
            <v>caneca</v>
          </cell>
          <cell r="D189">
            <v>75000</v>
          </cell>
        </row>
        <row r="190">
          <cell r="B190" t="str">
            <v>ENCHAPE  DE 20X30</v>
          </cell>
          <cell r="C190" t="str">
            <v>m2</v>
          </cell>
          <cell r="D190">
            <v>28500</v>
          </cell>
        </row>
        <row r="191">
          <cell r="B191" t="str">
            <v>ENCHAPE CERAMICA BLANCO</v>
          </cell>
          <cell r="C191" t="str">
            <v>m2</v>
          </cell>
          <cell r="D191">
            <v>27500</v>
          </cell>
        </row>
        <row r="192">
          <cell r="B192" t="str">
            <v>Enchape paredes interiores Triplex Cedro Tintillad</v>
          </cell>
          <cell r="C192" t="str">
            <v>m2</v>
          </cell>
          <cell r="D192">
            <v>60000</v>
          </cell>
        </row>
        <row r="193">
          <cell r="B193" t="str">
            <v xml:space="preserve">EQUIPO AUTOMÁTICO PARA ALUMBRADO DE EMERGENCIA REFERENCIA ILURAM IL3-2H  </v>
          </cell>
          <cell r="C193" t="str">
            <v>un</v>
          </cell>
          <cell r="D193">
            <v>340000</v>
          </cell>
        </row>
        <row r="194">
          <cell r="B194" t="str">
            <v xml:space="preserve">EQUIPO DE MEDICION  EN MEDIA TENSION </v>
          </cell>
          <cell r="C194" t="str">
            <v>un</v>
          </cell>
          <cell r="D194">
            <v>15500000</v>
          </cell>
        </row>
        <row r="195">
          <cell r="B195" t="str">
            <v>ESGRAFIADO PINTUCO 4 GALONES 30 KG</v>
          </cell>
          <cell r="C195" t="str">
            <v>un</v>
          </cell>
          <cell r="D195">
            <v>65000</v>
          </cell>
        </row>
        <row r="196">
          <cell r="B196" t="str">
            <v>ESMALTE  Sobre lamina lineal Tipo pintulx anoloc verde bronce.</v>
          </cell>
          <cell r="C196" t="str">
            <v>ml</v>
          </cell>
          <cell r="D196">
            <v>4500</v>
          </cell>
        </row>
        <row r="197">
          <cell r="B197" t="str">
            <v>ESMALTE  Sobre lamina llena Tipo pintulx</v>
          </cell>
          <cell r="C197" t="str">
            <v>m2</v>
          </cell>
          <cell r="D197">
            <v>8000</v>
          </cell>
        </row>
        <row r="198">
          <cell r="B198" t="str">
            <v>ESMALTE ANTIHUMEDAD LAVABLE</v>
          </cell>
          <cell r="C198" t="str">
            <v>gl</v>
          </cell>
          <cell r="D198">
            <v>65000</v>
          </cell>
        </row>
        <row r="199">
          <cell r="B199" t="str">
            <v>ESMALTE SINTÉTICO PINTULUX</v>
          </cell>
          <cell r="C199" t="str">
            <v>gl</v>
          </cell>
          <cell r="D199">
            <v>65000</v>
          </cell>
        </row>
        <row r="200">
          <cell r="B200" t="str">
            <v>ESPEJO BORDE BISELADO DE 0.70X1.00</v>
          </cell>
          <cell r="C200" t="str">
            <v>un</v>
          </cell>
          <cell r="D200">
            <v>75000</v>
          </cell>
        </row>
        <row r="201">
          <cell r="B201" t="str">
            <v>ESPEJO DE SEGURIDAD DE 40 CM</v>
          </cell>
          <cell r="C201" t="str">
            <v>un</v>
          </cell>
          <cell r="D201">
            <v>40000</v>
          </cell>
        </row>
        <row r="202">
          <cell r="B202" t="str">
            <v>ESTACAS</v>
          </cell>
          <cell r="C202" t="str">
            <v>un</v>
          </cell>
          <cell r="D202">
            <v>50</v>
          </cell>
        </row>
        <row r="203">
          <cell r="B203" t="str">
            <v>ESTACIUON MANUAL DE APERTURA REF. BDS121/e SIEMENS o similar en marca reconocida</v>
          </cell>
          <cell r="C203" t="str">
            <v>un</v>
          </cell>
          <cell r="D203">
            <v>120000</v>
          </cell>
        </row>
        <row r="204">
          <cell r="B204" t="str">
            <v>ESTRUCTURA CIELORASO DRYWALL(OMEGA-ANGULO-PARAL-TORNILLOS)</v>
          </cell>
          <cell r="C204" t="str">
            <v>m2</v>
          </cell>
          <cell r="D204">
            <v>15000</v>
          </cell>
        </row>
        <row r="205">
          <cell r="B205" t="str">
            <v>ESTRUCTURA CONEXIÓN RED TRENZADA CONJUNTO LA 320</v>
          </cell>
          <cell r="C205" t="str">
            <v>un</v>
          </cell>
          <cell r="D205">
            <v>115000</v>
          </cell>
        </row>
        <row r="206">
          <cell r="B206" t="str">
            <v>ESTRUCTURA CONEXIÓN RED TRENZADA CONJUNTO LA 321</v>
          </cell>
          <cell r="C206" t="str">
            <v>un</v>
          </cell>
          <cell r="D206">
            <v>200000</v>
          </cell>
        </row>
        <row r="207">
          <cell r="B207" t="str">
            <v>ESTRUCTURA CONEXIÓN RED TRENZADA CONJUNTO LA 324</v>
          </cell>
          <cell r="C207" t="str">
            <v>un</v>
          </cell>
          <cell r="D207">
            <v>263500</v>
          </cell>
        </row>
        <row r="208">
          <cell r="B208" t="str">
            <v>ESQUINERO PLASTICO 2m</v>
          </cell>
          <cell r="C208" t="str">
            <v>un</v>
          </cell>
          <cell r="D208">
            <v>3500</v>
          </cell>
        </row>
        <row r="209">
          <cell r="B209" t="str">
            <v>ESTUCO PLASTICO</v>
          </cell>
          <cell r="C209" t="str">
            <v>caneca</v>
          </cell>
          <cell r="D209">
            <v>50000</v>
          </cell>
        </row>
        <row r="210">
          <cell r="B210" t="str">
            <v>ESTUFA CHALLENGER DE EMPOTRAR 4 PUESTOS ELECTRICA</v>
          </cell>
          <cell r="C210" t="str">
            <v>un</v>
          </cell>
          <cell r="D210">
            <v>527684</v>
          </cell>
        </row>
        <row r="211">
          <cell r="B211" t="str">
            <v>ESTUFA DE EMPOTRAR MIXTA 4 PUESTOS</v>
          </cell>
          <cell r="C211" t="str">
            <v>un</v>
          </cell>
          <cell r="D211">
            <v>775000</v>
          </cell>
        </row>
        <row r="212">
          <cell r="B212" t="str">
            <v>ESTUFA ELECTRICA 2 PUESTOS</v>
          </cell>
          <cell r="C212" t="str">
            <v>un</v>
          </cell>
          <cell r="D212">
            <v>285000</v>
          </cell>
        </row>
        <row r="213">
          <cell r="B213" t="str">
            <v>EXTRAXTOR DE OLOR DE 20X20</v>
          </cell>
          <cell r="C213" t="str">
            <v>un</v>
          </cell>
          <cell r="D213">
            <v>162284</v>
          </cell>
        </row>
        <row r="214">
          <cell r="B214" t="str">
            <v>Fachada Closet 4 Ptas Cedro ( Tintillado )</v>
          </cell>
          <cell r="C214" t="str">
            <v>m2</v>
          </cell>
          <cell r="D214">
            <v>300000</v>
          </cell>
        </row>
        <row r="215">
          <cell r="B215" t="str">
            <v>FIJADORES DE ALA</v>
          </cell>
          <cell r="C215" t="str">
            <v>un</v>
          </cell>
          <cell r="D215">
            <v>1200</v>
          </cell>
        </row>
        <row r="216">
          <cell r="B216" t="str">
            <v>FILTRO AEROBICO CON ACC.</v>
          </cell>
          <cell r="C216" t="str">
            <v>un</v>
          </cell>
          <cell r="D216">
            <v>35000</v>
          </cell>
        </row>
        <row r="217">
          <cell r="B217" t="str">
            <v>FILTRO DE DRENAJE 0.5 x 0.5 CON RELLENO EN GRAVILLA DE RIO 3/4" - 1" (SIN EXCAVACIÓN)</v>
          </cell>
          <cell r="C217" t="str">
            <v>ml</v>
          </cell>
          <cell r="D217">
            <v>65000</v>
          </cell>
        </row>
        <row r="218">
          <cell r="B218" t="str">
            <v>FORMALETA ENTREPISOS, con camilla</v>
          </cell>
          <cell r="C218" t="str">
            <v>ms</v>
          </cell>
          <cell r="D218">
            <v>2500</v>
          </cell>
        </row>
        <row r="219">
          <cell r="B219" t="str">
            <v>GANCHOS ANCLAJES TEJA THERMOACUSTICA</v>
          </cell>
          <cell r="C219" t="str">
            <v>M2</v>
          </cell>
          <cell r="D219">
            <v>2000</v>
          </cell>
        </row>
        <row r="220">
          <cell r="B220" t="str">
            <v>GANCHO TEJA ETERNIT 55 mm</v>
          </cell>
          <cell r="C220" t="str">
            <v>un</v>
          </cell>
          <cell r="D220">
            <v>1500</v>
          </cell>
        </row>
        <row r="221">
          <cell r="B221" t="str">
            <v>GEOTEXTIL NO TEJIDO</v>
          </cell>
          <cell r="C221" t="str">
            <v>m2</v>
          </cell>
          <cell r="D221">
            <v>8000</v>
          </cell>
        </row>
        <row r="222">
          <cell r="B222" t="str">
            <v>GEOTEXTIL TR 4000</v>
          </cell>
          <cell r="C222" t="str">
            <v>m2</v>
          </cell>
          <cell r="D222">
            <v>9500</v>
          </cell>
        </row>
        <row r="223">
          <cell r="B223" t="str">
            <v>GRANITO TRAVERTINO</v>
          </cell>
          <cell r="C223" t="str">
            <v>bto</v>
          </cell>
          <cell r="D223">
            <v>18500</v>
          </cell>
        </row>
        <row r="224">
          <cell r="B224" t="str">
            <v xml:space="preserve">GRAVILLA </v>
          </cell>
          <cell r="C224" t="str">
            <v>m3</v>
          </cell>
          <cell r="D224">
            <v>75000</v>
          </cell>
        </row>
        <row r="225">
          <cell r="B225" t="str">
            <v>GRIFERIA AHORRADORA TIPO PUSH</v>
          </cell>
          <cell r="C225" t="str">
            <v>un</v>
          </cell>
          <cell r="D225">
            <v>125000</v>
          </cell>
        </row>
        <row r="226">
          <cell r="B226" t="str">
            <v>GRIFERIA LAVAMANOS LINEA FENIX 4"</v>
          </cell>
          <cell r="C226" t="str">
            <v>un</v>
          </cell>
          <cell r="D226">
            <v>115000</v>
          </cell>
        </row>
        <row r="227">
          <cell r="B227" t="str">
            <v>GUARDAESCOBA EN CERAMICA</v>
          </cell>
          <cell r="C227" t="str">
            <v>ml</v>
          </cell>
          <cell r="D227">
            <v>7500</v>
          </cell>
        </row>
        <row r="228">
          <cell r="B228" t="str">
            <v>GUARDAESCOBA EN GRANADILLO</v>
          </cell>
          <cell r="C228" t="str">
            <v>ml</v>
          </cell>
          <cell r="D228">
            <v>13000</v>
          </cell>
        </row>
        <row r="229">
          <cell r="B229" t="str">
            <v>GRIFERIA LAVAPLATOS GRIVAL LINEA AMARETO</v>
          </cell>
          <cell r="C229" t="str">
            <v>un</v>
          </cell>
          <cell r="D229">
            <v>105000</v>
          </cell>
        </row>
        <row r="230">
          <cell r="B230" t="str">
            <v>GUARDAESCOBA PORCELANATO</v>
          </cell>
          <cell r="C230" t="str">
            <v>ml</v>
          </cell>
          <cell r="D230">
            <v>10000</v>
          </cell>
        </row>
        <row r="231">
          <cell r="B231" t="str">
            <v>IGAS GRIS - Masilla plastica 25210351</v>
          </cell>
          <cell r="C231" t="str">
            <v>kg</v>
          </cell>
          <cell r="D231">
            <v>800</v>
          </cell>
        </row>
        <row r="232">
          <cell r="B232" t="str">
            <v>IMPRIMANTE DE VINILO</v>
          </cell>
          <cell r="C232" t="str">
            <v>gl</v>
          </cell>
          <cell r="D232">
            <v>25000</v>
          </cell>
        </row>
        <row r="233">
          <cell r="B233" t="str">
            <v>HERRAJES MUEBLES MADERA</v>
          </cell>
          <cell r="C233" t="str">
            <v>un</v>
          </cell>
          <cell r="D233">
            <v>8500</v>
          </cell>
        </row>
        <row r="234">
          <cell r="B234" t="str">
            <v>Interior Closet en triplex cedro (Tintillado )</v>
          </cell>
          <cell r="C234" t="str">
            <v>m2</v>
          </cell>
          <cell r="D234">
            <v>65000</v>
          </cell>
        </row>
        <row r="235">
          <cell r="B235" t="str">
            <v>INTERRUPTOR CAJA MOLDEADA 3X40A / 25KA. CALIDAD MERLIN GERIN, SIEMENS O SUPERIOR</v>
          </cell>
          <cell r="C235" t="str">
            <v>un</v>
          </cell>
          <cell r="D235">
            <v>140000</v>
          </cell>
        </row>
        <row r="236">
          <cell r="B236" t="str">
            <v>INTERRUPTOR CAJA MOLDEADA 3X80A / 50KA - 240V.</v>
          </cell>
          <cell r="C236" t="str">
            <v>un</v>
          </cell>
          <cell r="D236">
            <v>410000</v>
          </cell>
        </row>
        <row r="237">
          <cell r="B237" t="str">
            <v>INTERRUPTOR DE TRANSFERENCIA TIPO SECCIONADOR TRIPOLAR</v>
          </cell>
          <cell r="C237" t="str">
            <v>un</v>
          </cell>
          <cell r="D237">
            <v>12900000</v>
          </cell>
        </row>
        <row r="238">
          <cell r="B238" t="str">
            <v xml:space="preserve">INTERRUPTOR DOBLE </v>
          </cell>
          <cell r="C238" t="str">
            <v>un</v>
          </cell>
          <cell r="D238">
            <v>5500</v>
          </cell>
        </row>
        <row r="239">
          <cell r="B239" t="str">
            <v>INTERRUPTOR DOBLE CONMUTABLE</v>
          </cell>
          <cell r="C239" t="str">
            <v>un</v>
          </cell>
          <cell r="D239">
            <v>6500</v>
          </cell>
        </row>
        <row r="240">
          <cell r="B240" t="str">
            <v>INTERRUPTOR ENCHUFABLE DE 2X20  A - 240 v - 10 ka</v>
          </cell>
          <cell r="C240" t="str">
            <v>un</v>
          </cell>
          <cell r="D240">
            <v>18000</v>
          </cell>
        </row>
        <row r="241">
          <cell r="B241" t="str">
            <v>INTERRUPTOR ENCHUFABLE DE 2X30  A - 240 v - 10 ka</v>
          </cell>
          <cell r="C241" t="str">
            <v>un</v>
          </cell>
          <cell r="D241">
            <v>18000</v>
          </cell>
        </row>
        <row r="242">
          <cell r="B242" t="str">
            <v xml:space="preserve">INTERRUPTOR SENCILLO </v>
          </cell>
          <cell r="C242" t="str">
            <v>un</v>
          </cell>
          <cell r="D242">
            <v>7500</v>
          </cell>
        </row>
        <row r="243">
          <cell r="B243" t="str">
            <v>INTERRUPTOR SENCILLO CONMUTABLE CON LUZ PILOTO</v>
          </cell>
          <cell r="C243" t="str">
            <v>un</v>
          </cell>
          <cell r="D243">
            <v>12500</v>
          </cell>
        </row>
        <row r="244">
          <cell r="B244" t="str">
            <v>INTERRUPTOR SENCILLOCON LUZ PILOTO</v>
          </cell>
          <cell r="C244" t="str">
            <v>un</v>
          </cell>
          <cell r="D244">
            <v>8500</v>
          </cell>
        </row>
        <row r="245">
          <cell r="B245" t="str">
            <v>INTERRUPTORES ENCHUFABLES DE 1X15  A - 240 v - 10 ka</v>
          </cell>
          <cell r="C245" t="str">
            <v>un</v>
          </cell>
          <cell r="D245">
            <v>8100</v>
          </cell>
        </row>
        <row r="246">
          <cell r="B246" t="str">
            <v>INTERRUPTORES ENCHUFABLES DE 1X20  A - 240 v - 10 kA</v>
          </cell>
          <cell r="C246" t="str">
            <v>un</v>
          </cell>
          <cell r="D246">
            <v>8100</v>
          </cell>
        </row>
        <row r="247">
          <cell r="B247" t="str">
            <v>INTERRUPTORES ENCHUFABLES DE 3X30  A - 240 v - 10 ka</v>
          </cell>
          <cell r="C247" t="str">
            <v>un</v>
          </cell>
          <cell r="D247">
            <v>50000</v>
          </cell>
        </row>
        <row r="248">
          <cell r="B248" t="str">
            <v>Jabonera - GRIVAL</v>
          </cell>
          <cell r="C248" t="str">
            <v>un</v>
          </cell>
          <cell r="D248">
            <v>70000</v>
          </cell>
        </row>
        <row r="249">
          <cell r="B249" t="str">
            <v>Jabonera Ducha - GRIVAL</v>
          </cell>
          <cell r="C249" t="str">
            <v>un</v>
          </cell>
          <cell r="D249">
            <v>65000</v>
          </cell>
        </row>
        <row r="250">
          <cell r="B250" t="str">
            <v>KORAZA Pintuco</v>
          </cell>
          <cell r="C250" t="str">
            <v>gl</v>
          </cell>
          <cell r="D250">
            <v>30000</v>
          </cell>
        </row>
        <row r="251">
          <cell r="B251" t="str">
            <v>LACA</v>
          </cell>
          <cell r="C251" t="str">
            <v>gl</v>
          </cell>
          <cell r="D251">
            <v>45000</v>
          </cell>
        </row>
        <row r="252">
          <cell r="B252" t="str">
            <v>LACA PARA MADERA</v>
          </cell>
          <cell r="C252" t="str">
            <v>gl</v>
          </cell>
          <cell r="D252">
            <v>50000</v>
          </cell>
        </row>
        <row r="253">
          <cell r="B253" t="str">
            <v>LADRILLO PORTANTE 12X29X9</v>
          </cell>
          <cell r="C253" t="str">
            <v>un</v>
          </cell>
          <cell r="D253">
            <v>1050</v>
          </cell>
        </row>
        <row r="254">
          <cell r="B254" t="str">
            <v>Ladrillo Prensado</v>
          </cell>
          <cell r="C254" t="str">
            <v>un</v>
          </cell>
          <cell r="D254">
            <v>650</v>
          </cell>
        </row>
        <row r="255">
          <cell r="B255" t="str">
            <v>LADRILLO RECOCIDO</v>
          </cell>
          <cell r="C255" t="str">
            <v>un</v>
          </cell>
          <cell r="D255">
            <v>450</v>
          </cell>
        </row>
        <row r="256">
          <cell r="B256" t="str">
            <v>LADRILLO TOLETE COMUN RECOCIDO</v>
          </cell>
          <cell r="C256" t="str">
            <v>un</v>
          </cell>
          <cell r="D256">
            <v>350</v>
          </cell>
        </row>
        <row r="257">
          <cell r="B257" t="str">
            <v>LÁMINA COLD ROLLED Cal.16 (1.22x 2.44 )</v>
          </cell>
          <cell r="C257" t="str">
            <v>un</v>
          </cell>
          <cell r="D257">
            <v>170000</v>
          </cell>
        </row>
        <row r="258">
          <cell r="B258" t="str">
            <v xml:space="preserve">LÁMINA COLD ROLLED Cal.18 </v>
          </cell>
          <cell r="C258" t="str">
            <v>un</v>
          </cell>
          <cell r="D258">
            <v>105000</v>
          </cell>
        </row>
        <row r="259">
          <cell r="B259" t="str">
            <v>LÁMINA COLD ROLLED Cal.18 (1.22x 2.44 )</v>
          </cell>
          <cell r="C259" t="str">
            <v>un</v>
          </cell>
          <cell r="D259">
            <v>56000</v>
          </cell>
        </row>
        <row r="260">
          <cell r="B260" t="str">
            <v>LÁMINA COLD ROLLED Cal.20 (1.00x 2.00 )</v>
          </cell>
          <cell r="C260" t="str">
            <v>un</v>
          </cell>
          <cell r="D260">
            <v>30100</v>
          </cell>
        </row>
        <row r="261">
          <cell r="B261" t="str">
            <v>LÁMINA COLD ROLLED Cal.20 (1.22x 2.44 )</v>
          </cell>
          <cell r="C261" t="str">
            <v>un</v>
          </cell>
          <cell r="D261">
            <v>40600</v>
          </cell>
        </row>
        <row r="262">
          <cell r="B262" t="str">
            <v>LAMINA DE ACRILICO DE 0.60X2.44 DE 1.80 mm</v>
          </cell>
          <cell r="C262" t="str">
            <v>un</v>
          </cell>
          <cell r="D262">
            <v>30100</v>
          </cell>
        </row>
        <row r="263">
          <cell r="B263" t="str">
            <v>LAMINA COLABORANTE METALDECK 2" GRADO 40 CAL 22</v>
          </cell>
          <cell r="C263" t="str">
            <v>m2</v>
          </cell>
          <cell r="D263">
            <v>26000</v>
          </cell>
        </row>
        <row r="264">
          <cell r="B264" t="str">
            <v>LAMINA DE ACRILICO DE 1.20X1.80 DE 3.0 mm con color</v>
          </cell>
          <cell r="C264" t="str">
            <v>un</v>
          </cell>
          <cell r="D264">
            <v>45000</v>
          </cell>
        </row>
        <row r="265">
          <cell r="B265" t="str">
            <v>LAMINA DE ACRILICO DE 1.20X1.80 DE 3.0 mm sin color</v>
          </cell>
          <cell r="C265" t="str">
            <v>un</v>
          </cell>
          <cell r="D265">
            <v>64000</v>
          </cell>
        </row>
        <row r="266">
          <cell r="B266" t="str">
            <v>LAMINA DE ACRILICO DE 1.20X1.80 DE 3.00 mm</v>
          </cell>
          <cell r="C266" t="str">
            <v>un</v>
          </cell>
          <cell r="D266">
            <v>100000</v>
          </cell>
        </row>
        <row r="267">
          <cell r="B267" t="str">
            <v>LAMINA DRY WALL 1.22X2.44</v>
          </cell>
          <cell r="C267" t="str">
            <v>un</v>
          </cell>
          <cell r="D267">
            <v>22500</v>
          </cell>
        </row>
        <row r="268">
          <cell r="B268" t="str">
            <v>LAMINA EN ACRILICO DE 0.61X2,44 DE 1,8 mm</v>
          </cell>
          <cell r="C268" t="str">
            <v>un</v>
          </cell>
          <cell r="D268">
            <v>28000</v>
          </cell>
        </row>
        <row r="269">
          <cell r="B269" t="str">
            <v>LAMINA GALVANIZADA DE 1.00X2.00 CAL  22</v>
          </cell>
          <cell r="C269" t="str">
            <v>un</v>
          </cell>
          <cell r="D269">
            <v>32900</v>
          </cell>
        </row>
        <row r="270">
          <cell r="B270" t="str">
            <v>LAMINA GALVANIZADA DE 1.00X2.00 CAL  24</v>
          </cell>
          <cell r="C270" t="str">
            <v>un</v>
          </cell>
          <cell r="D270">
            <v>25500</v>
          </cell>
        </row>
        <row r="271">
          <cell r="B271" t="str">
            <v>LAMINA GALVANIZADA DE 1.00X2.00 CAL  26</v>
          </cell>
          <cell r="C271" t="str">
            <v>un</v>
          </cell>
          <cell r="D271">
            <v>19500</v>
          </cell>
        </row>
        <row r="272">
          <cell r="B272" t="str">
            <v>LAMINA GALVANIZADA DE 1.22X2.44 CAL  22</v>
          </cell>
          <cell r="C272" t="str">
            <v>un</v>
          </cell>
          <cell r="D272">
            <v>60000</v>
          </cell>
        </row>
        <row r="273">
          <cell r="B273" t="str">
            <v>LAMINA SUPERBOARD 1.22X2.44</v>
          </cell>
          <cell r="C273" t="str">
            <v>un</v>
          </cell>
          <cell r="D273">
            <v>38500</v>
          </cell>
        </row>
        <row r="274">
          <cell r="B274" t="str">
            <v>LIMATESA ETERNIT P7 L=1.14</v>
          </cell>
          <cell r="C274" t="str">
            <v>un</v>
          </cell>
          <cell r="D274">
            <v>15000</v>
          </cell>
        </row>
        <row r="275">
          <cell r="B275" t="str">
            <v>LAMINAS DURACUSTIC</v>
          </cell>
          <cell r="C275" t="str">
            <v>m2</v>
          </cell>
          <cell r="D275">
            <v>25000</v>
          </cell>
        </row>
        <row r="276">
          <cell r="B276" t="str">
            <v>LAMINAS EN ACRILICO DE 60X60</v>
          </cell>
          <cell r="C276" t="str">
            <v>un</v>
          </cell>
          <cell r="D276">
            <v>9500</v>
          </cell>
        </row>
        <row r="277">
          <cell r="B277" t="str">
            <v>LAMPARA DE 2x32</v>
          </cell>
          <cell r="C277" t="str">
            <v>un</v>
          </cell>
          <cell r="D277">
            <v>125000</v>
          </cell>
        </row>
        <row r="278">
          <cell r="B278" t="str">
            <v xml:space="preserve">Lampara para luminaria - sodio 150 WATTS. </v>
          </cell>
          <cell r="C278" t="str">
            <v>un</v>
          </cell>
          <cell r="D278">
            <v>40000</v>
          </cell>
        </row>
        <row r="279">
          <cell r="B279" t="str">
            <v>LAMPARA TIPO INCANDESCENTE DE 32 W</v>
          </cell>
          <cell r="C279" t="str">
            <v>un</v>
          </cell>
          <cell r="D279">
            <v>45000</v>
          </cell>
        </row>
        <row r="280">
          <cell r="B280" t="str">
            <v>LAMPARA OJO DE BUEY</v>
          </cell>
          <cell r="C280" t="str">
            <v>un</v>
          </cell>
          <cell r="D280">
            <v>45000</v>
          </cell>
        </row>
        <row r="281">
          <cell r="B281" t="str">
            <v>LAVAMANOS DE INCRUSTAR LINEA SAN LORENZO</v>
          </cell>
          <cell r="C281" t="str">
            <v>un</v>
          </cell>
          <cell r="D281">
            <v>160000</v>
          </cell>
        </row>
        <row r="282">
          <cell r="B282" t="str">
            <v>LAVAPLATOS EN ACERO</v>
          </cell>
          <cell r="C282" t="str">
            <v>un</v>
          </cell>
          <cell r="D282">
            <v>95000</v>
          </cell>
        </row>
        <row r="283">
          <cell r="B283" t="str">
            <v>LIJA</v>
          </cell>
          <cell r="C283" t="str">
            <v>un</v>
          </cell>
          <cell r="D283">
            <v>2000</v>
          </cell>
        </row>
        <row r="284">
          <cell r="B284" t="str">
            <v xml:space="preserve">LIJA </v>
          </cell>
          <cell r="C284" t="str">
            <v>un</v>
          </cell>
          <cell r="D284">
            <v>2000</v>
          </cell>
        </row>
        <row r="285">
          <cell r="B285" t="str">
            <v>LIMPIADOR PVC DE 1/4</v>
          </cell>
          <cell r="C285" t="str">
            <v>un</v>
          </cell>
          <cell r="D285">
            <v>25000</v>
          </cell>
        </row>
        <row r="286">
          <cell r="B286" t="str">
            <v>LISTON ORDINARIO</v>
          </cell>
          <cell r="C286" t="str">
            <v>ml</v>
          </cell>
          <cell r="D286">
            <v>1500</v>
          </cell>
        </row>
        <row r="287">
          <cell r="B287" t="str">
            <v>LISTÓN CEDRO MACHO 5x2 cm.</v>
          </cell>
          <cell r="C287" t="str">
            <v>ml</v>
          </cell>
          <cell r="D287">
            <v>3500</v>
          </cell>
        </row>
        <row r="288">
          <cell r="B288" t="str">
            <v>LISTON EN OTOBO PARA CIELORRASO</v>
          </cell>
          <cell r="C288" t="str">
            <v>m2</v>
          </cell>
          <cell r="D288">
            <v>55000</v>
          </cell>
        </row>
        <row r="289">
          <cell r="B289" t="str">
            <v>LLAVE MANGUERA DE 1/2"</v>
          </cell>
          <cell r="C289" t="str">
            <v>un</v>
          </cell>
          <cell r="D289">
            <v>20000</v>
          </cell>
        </row>
        <row r="290">
          <cell r="B290" t="str">
            <v>LLAVE PARA URINARIO</v>
          </cell>
          <cell r="C290" t="str">
            <v>un</v>
          </cell>
          <cell r="D290">
            <v>65000</v>
          </cell>
        </row>
        <row r="291">
          <cell r="B291" t="str">
            <v>LOCKER METALICO DE 0.45X2.00</v>
          </cell>
          <cell r="C291" t="str">
            <v>un</v>
          </cell>
          <cell r="D291">
            <v>225000</v>
          </cell>
        </row>
        <row r="292">
          <cell r="B292" t="str">
            <v>LOGO ACUEDUCTO EN ACERO DE 2.00X0.80</v>
          </cell>
          <cell r="C292" t="str">
            <v>un</v>
          </cell>
          <cell r="D292">
            <v>2500000</v>
          </cell>
        </row>
        <row r="293">
          <cell r="B293" t="str">
            <v>Luminaria abierta tipo INDULUX AA Sodio 400 WATTS.Pantalla de aluminio o policarbonato prismático, 633mmX482mm</v>
          </cell>
          <cell r="C293" t="str">
            <v>un</v>
          </cell>
          <cell r="D293">
            <v>265000</v>
          </cell>
        </row>
        <row r="294">
          <cell r="B294" t="str">
            <v xml:space="preserve">Luminaria completa fluorescente  TMS028 2xTL-D36W HFS 20 CMx 120 cm 120 voltios. </v>
          </cell>
          <cell r="C294" t="str">
            <v>un</v>
          </cell>
          <cell r="D294">
            <v>110000</v>
          </cell>
        </row>
        <row r="295">
          <cell r="B295" t="str">
            <v>Luminaria horizontal cerrada carcaza enteriza Sodio de alta presion  Potencia: 150W 208/220 Voltios . Incluye lampara y fotocelda</v>
          </cell>
          <cell r="C295" t="str">
            <v>un</v>
          </cell>
          <cell r="D295">
            <v>265000</v>
          </cell>
        </row>
        <row r="296">
          <cell r="B296" t="str">
            <v>LUMINARIA HORIZONTAL CERRADA DE 150 VATIOS-BOMBILLO SODIO ALTA PRESION</v>
          </cell>
          <cell r="C296" t="str">
            <v>un</v>
          </cell>
          <cell r="D296">
            <v>287500</v>
          </cell>
        </row>
        <row r="297">
          <cell r="B297" t="str">
            <v>LUMINARIA HORIZONTAL CERRADA DE 70 VATIOS-BOMBILLO SODIO ALTA PRESION</v>
          </cell>
          <cell r="C297" t="str">
            <v>un</v>
          </cell>
          <cell r="D297">
            <v>248000</v>
          </cell>
        </row>
        <row r="298">
          <cell r="B298" t="str">
            <v xml:space="preserve">Luminaria tipo reflector ROY ALHPA Ref: QUIMBAYA 70 WATTS 208 V. </v>
          </cell>
          <cell r="C298" t="str">
            <v>un</v>
          </cell>
          <cell r="D298">
            <v>120000</v>
          </cell>
        </row>
        <row r="299">
          <cell r="B299" t="str">
            <v>MADERA GRANADILLO</v>
          </cell>
          <cell r="C299" t="str">
            <v>m2</v>
          </cell>
          <cell r="D299">
            <v>85000</v>
          </cell>
        </row>
        <row r="300">
          <cell r="B300" t="str">
            <v xml:space="preserve">MALLA ELECTROSOLDADA </v>
          </cell>
          <cell r="C300" t="str">
            <v>kg</v>
          </cell>
          <cell r="D300">
            <v>2700</v>
          </cell>
        </row>
        <row r="301">
          <cell r="B301" t="str">
            <v>MALLA ELECTROSOLDADA M-084</v>
          </cell>
          <cell r="C301" t="str">
            <v>m2</v>
          </cell>
          <cell r="D301">
            <v>3900</v>
          </cell>
        </row>
        <row r="302">
          <cell r="B302" t="str">
            <v xml:space="preserve">MALLA ELECTROSOLDADA  6mm 15X15  6.00X2.35  42.20 KG </v>
          </cell>
          <cell r="C302" t="str">
            <v>un</v>
          </cell>
          <cell r="D302">
            <v>120000</v>
          </cell>
        </row>
        <row r="303">
          <cell r="B303" t="str">
            <v>MALLA PROTECCION Ancho = 4 m</v>
          </cell>
          <cell r="C303" t="str">
            <v>ml</v>
          </cell>
          <cell r="D303">
            <v>4500</v>
          </cell>
        </row>
        <row r="304">
          <cell r="B304" t="str">
            <v>MALLA GALLINERO</v>
          </cell>
          <cell r="C304" t="str">
            <v>m2</v>
          </cell>
          <cell r="D304">
            <v>1200</v>
          </cell>
        </row>
        <row r="305">
          <cell r="B305" t="str">
            <v>MALLA ONDULADA CAL 10 DE 1 1/2" x 1 1/2"</v>
          </cell>
          <cell r="C305" t="str">
            <v>m2</v>
          </cell>
          <cell r="D305">
            <v>30000</v>
          </cell>
        </row>
        <row r="306">
          <cell r="B306" t="str">
            <v>MALLA ONDULADA Cal. 12 1 1/2" (Alambre galv.)</v>
          </cell>
          <cell r="C306" t="str">
            <v>m2</v>
          </cell>
          <cell r="D306">
            <v>35000</v>
          </cell>
        </row>
        <row r="307">
          <cell r="B307" t="str">
            <v>MALLA ONDULADA Cal. 8 1 3/4" (Alambre galv.)</v>
          </cell>
          <cell r="C307" t="str">
            <v>m2</v>
          </cell>
          <cell r="D307">
            <v>32500</v>
          </cell>
        </row>
        <row r="308">
          <cell r="B308" t="str">
            <v>MANGUERA FLEXIBLE DE CONEXIÓN</v>
          </cell>
          <cell r="C308" t="str">
            <v>un</v>
          </cell>
          <cell r="D308">
            <v>15000</v>
          </cell>
        </row>
        <row r="309">
          <cell r="B309" t="str">
            <v>MANGUERAS DE LUCES TIPO AMERICANA</v>
          </cell>
          <cell r="C309" t="str">
            <v>ml</v>
          </cell>
          <cell r="D309">
            <v>30000</v>
          </cell>
        </row>
        <row r="310">
          <cell r="B310" t="str">
            <v>MANIJA VENTANA METALICA</v>
          </cell>
          <cell r="C310" t="str">
            <v>un</v>
          </cell>
          <cell r="D310">
            <v>1500</v>
          </cell>
        </row>
        <row r="311">
          <cell r="B311" t="str">
            <v>MANIOBRA DE TRANSFORMADOR</v>
          </cell>
          <cell r="C311" t="str">
            <v>un</v>
          </cell>
          <cell r="D311">
            <v>200000</v>
          </cell>
        </row>
        <row r="313">
          <cell r="B313" t="str">
            <v>MANTO ASFALTICO 10 M2</v>
          </cell>
          <cell r="C313" t="str">
            <v>rollo</v>
          </cell>
          <cell r="D313">
            <v>110000</v>
          </cell>
        </row>
        <row r="314">
          <cell r="B314" t="str">
            <v>MARCO CAJA INSP. 40 x 40</v>
          </cell>
          <cell r="C314" t="str">
            <v>un</v>
          </cell>
          <cell r="D314">
            <v>25000</v>
          </cell>
        </row>
        <row r="315">
          <cell r="B315" t="str">
            <v>MARCO CAJA INSP. 60 x 60</v>
          </cell>
          <cell r="C315" t="str">
            <v>un</v>
          </cell>
          <cell r="D315">
            <v>30000</v>
          </cell>
        </row>
        <row r="316">
          <cell r="B316" t="str">
            <v>MARCO EN ACERO PARA TAPA CAJA CS 276</v>
          </cell>
          <cell r="C316" t="str">
            <v>un</v>
          </cell>
          <cell r="D316">
            <v>180000</v>
          </cell>
        </row>
        <row r="317">
          <cell r="B317" t="str">
            <v>MARCO PUERTA MADERA</v>
          </cell>
          <cell r="C317" t="str">
            <v>un</v>
          </cell>
          <cell r="D317">
            <v>90000</v>
          </cell>
        </row>
        <row r="318">
          <cell r="B318" t="str">
            <v>MARCO PUERTA METALICA</v>
          </cell>
          <cell r="C318" t="str">
            <v>ml</v>
          </cell>
          <cell r="D318">
            <v>14500</v>
          </cell>
        </row>
        <row r="319">
          <cell r="B319" t="str">
            <v>MARCO SENCILLO EN ANGULO EN ACERO A-37</v>
          </cell>
          <cell r="C319" t="str">
            <v>un</v>
          </cell>
          <cell r="D319">
            <v>85000</v>
          </cell>
        </row>
        <row r="320">
          <cell r="B320" t="str">
            <v>MARCO VENTANA METALICA</v>
          </cell>
          <cell r="C320" t="str">
            <v>ml</v>
          </cell>
          <cell r="D320">
            <v>11500</v>
          </cell>
        </row>
        <row r="321">
          <cell r="B321" t="str">
            <v>MARCO Y CONTRAMARCO</v>
          </cell>
          <cell r="C321" t="str">
            <v>un</v>
          </cell>
          <cell r="D321">
            <v>100000</v>
          </cell>
        </row>
        <row r="322">
          <cell r="B322" t="str">
            <v>MARCO Y TAPA EN ALFAJOR DE 0,30X0,30</v>
          </cell>
          <cell r="C322" t="str">
            <v>un</v>
          </cell>
          <cell r="D322">
            <v>95000</v>
          </cell>
        </row>
        <row r="323">
          <cell r="B323" t="str">
            <v>MARMOLINA</v>
          </cell>
          <cell r="C323" t="str">
            <v>bto</v>
          </cell>
          <cell r="D323">
            <v>18500</v>
          </cell>
        </row>
        <row r="324">
          <cell r="B324" t="str">
            <v xml:space="preserve">MASILLA </v>
          </cell>
          <cell r="C324" t="str">
            <v>gl</v>
          </cell>
          <cell r="D324">
            <v>12500</v>
          </cell>
        </row>
        <row r="325">
          <cell r="B325" t="str">
            <v>MASTIL EN TUBO CONDUIT GALVANIZADO DE Ø1</v>
          </cell>
          <cell r="C325" t="str">
            <v>un</v>
          </cell>
          <cell r="D325">
            <v>40000</v>
          </cell>
        </row>
        <row r="326">
          <cell r="B326" t="str">
            <v>MASTIQUE PARA JUNTAS</v>
          </cell>
          <cell r="C326" t="str">
            <v>gl</v>
          </cell>
          <cell r="D326">
            <v>18500</v>
          </cell>
        </row>
        <row r="327">
          <cell r="B327" t="str">
            <v>MATERIAL GRANULAR</v>
          </cell>
          <cell r="C327" t="str">
            <v>m3</v>
          </cell>
          <cell r="D327">
            <v>25000</v>
          </cell>
        </row>
        <row r="328">
          <cell r="B328" t="str">
            <v>MEDIDOR DE 1/2"</v>
          </cell>
          <cell r="C328" t="str">
            <v>un</v>
          </cell>
          <cell r="D328">
            <v>68000</v>
          </cell>
        </row>
        <row r="329">
          <cell r="B329" t="str">
            <v>MEDIDOR DE AGUA      1/2"</v>
          </cell>
          <cell r="C329" t="str">
            <v>un</v>
          </cell>
          <cell r="D329">
            <v>68000</v>
          </cell>
        </row>
        <row r="330">
          <cell r="B330" t="str">
            <v>MEDIDOR TRIFASICO TETRAFILAR 50(150)A 208-120V;</v>
          </cell>
          <cell r="C330" t="str">
            <v>un</v>
          </cell>
          <cell r="D330">
            <v>1150000</v>
          </cell>
        </row>
        <row r="331">
          <cell r="B331" t="str">
            <v>MEDIDORES DE 4"</v>
          </cell>
          <cell r="C331" t="str">
            <v>un</v>
          </cell>
          <cell r="D331">
            <v>1800000</v>
          </cell>
        </row>
        <row r="332">
          <cell r="B332" t="str">
            <v>MESON EN ACERO INOXIDABLE DE 60 cm CAL 20</v>
          </cell>
          <cell r="C332" t="str">
            <v>ml</v>
          </cell>
          <cell r="D332">
            <v>300000</v>
          </cell>
        </row>
        <row r="333">
          <cell r="B333" t="str">
            <v xml:space="preserve">MEZCLADOR LAVAPLATOS </v>
          </cell>
          <cell r="C333" t="str">
            <v>un</v>
          </cell>
          <cell r="D333">
            <v>245000</v>
          </cell>
        </row>
        <row r="334">
          <cell r="B334" t="str">
            <v>MINISPLIT LG 18000 BTU</v>
          </cell>
          <cell r="C334" t="str">
            <v>un</v>
          </cell>
          <cell r="D334">
            <v>1700000</v>
          </cell>
        </row>
        <row r="335">
          <cell r="B335" t="str">
            <v>MORTERO 1:3 ( arena semilavada de peña )</v>
          </cell>
          <cell r="C335" t="str">
            <v>m3</v>
          </cell>
          <cell r="D335">
            <v>245000</v>
          </cell>
        </row>
        <row r="336">
          <cell r="B336" t="str">
            <v>MORTERO 1:4 ( arena semilavada )</v>
          </cell>
          <cell r="C336" t="str">
            <v>m3</v>
          </cell>
          <cell r="D336">
            <v>225000</v>
          </cell>
        </row>
        <row r="337">
          <cell r="B337" t="str">
            <v>MORTERO 1:3 IMPERMEABILIZADO</v>
          </cell>
          <cell r="C337" t="str">
            <v>m3</v>
          </cell>
          <cell r="D337">
            <v>265000</v>
          </cell>
        </row>
        <row r="338">
          <cell r="B338" t="str">
            <v>MORTERO 1:5</v>
          </cell>
          <cell r="C338" t="str">
            <v>m3</v>
          </cell>
          <cell r="D338">
            <v>215000</v>
          </cell>
        </row>
        <row r="339">
          <cell r="B339" t="str">
            <v>MURO EN LADRILLO TOLETE COMUN EN 0.125 CON PEGA DE MORTERO 1:5</v>
          </cell>
          <cell r="C339" t="str">
            <v>m2</v>
          </cell>
          <cell r="D339">
            <v>38000</v>
          </cell>
        </row>
        <row r="340">
          <cell r="B340" t="str">
            <v>NIPLE GALAVANIZADO DE 4" SH 40</v>
          </cell>
          <cell r="C340" t="str">
            <v>un</v>
          </cell>
          <cell r="D340">
            <v>69600</v>
          </cell>
        </row>
        <row r="341">
          <cell r="B341" t="str">
            <v>ORINAL MEDIANO BLANCO PORCELANA</v>
          </cell>
          <cell r="C341" t="str">
            <v>un</v>
          </cell>
          <cell r="D341">
            <v>195000</v>
          </cell>
        </row>
        <row r="342">
          <cell r="B342" t="str">
            <v>PABMERIL PLIEGO 9" x 11"</v>
          </cell>
          <cell r="C342" t="str">
            <v>un</v>
          </cell>
          <cell r="D342">
            <v>2000</v>
          </cell>
        </row>
        <row r="343">
          <cell r="B343" t="str">
            <v>PARLANTE</v>
          </cell>
          <cell r="C343" t="str">
            <v>un</v>
          </cell>
          <cell r="D343">
            <v>250000</v>
          </cell>
        </row>
        <row r="344">
          <cell r="B344" t="str">
            <v xml:space="preserve">PALETAS REFLECTIVAS DE SEÑALIZACION -CONOS-CINTA SEÑALI </v>
          </cell>
          <cell r="C344" t="str">
            <v>gl</v>
          </cell>
          <cell r="D344">
            <v>200000</v>
          </cell>
        </row>
        <row r="345">
          <cell r="B345" t="str">
            <v>PASTO</v>
          </cell>
          <cell r="C345" t="str">
            <v>m2</v>
          </cell>
          <cell r="D345">
            <v>3000</v>
          </cell>
        </row>
        <row r="346">
          <cell r="B346" t="str">
            <v>PEGACOR BLANCO</v>
          </cell>
          <cell r="C346" t="str">
            <v>kg</v>
          </cell>
          <cell r="D346">
            <v>1000</v>
          </cell>
        </row>
        <row r="347">
          <cell r="B347" t="str">
            <v>PEGACOR E-50</v>
          </cell>
          <cell r="C347" t="str">
            <v>kg</v>
          </cell>
          <cell r="D347">
            <v>800</v>
          </cell>
        </row>
        <row r="348">
          <cell r="B348" t="str">
            <v>PEGANTE PARA GAS FUERZA MEDIA</v>
          </cell>
          <cell r="C348" t="str">
            <v>un</v>
          </cell>
          <cell r="D348">
            <v>5000</v>
          </cell>
        </row>
        <row r="349">
          <cell r="B349" t="str">
            <v>PELICULA SAN BLASTING</v>
          </cell>
          <cell r="C349" t="str">
            <v>m2</v>
          </cell>
          <cell r="D349">
            <v>20000</v>
          </cell>
        </row>
        <row r="350">
          <cell r="B350" t="str">
            <v>Percha simple - GRIVAL</v>
          </cell>
          <cell r="C350" t="str">
            <v>un</v>
          </cell>
          <cell r="D350">
            <v>40000</v>
          </cell>
        </row>
        <row r="351">
          <cell r="B351" t="str">
            <v>PERFIL ALN 173 DE 6 mts</v>
          </cell>
          <cell r="C351" t="str">
            <v>un</v>
          </cell>
          <cell r="D351">
            <v>40000</v>
          </cell>
        </row>
        <row r="352">
          <cell r="B352" t="str">
            <v>PERFIL ALN 177 DE 6 mts</v>
          </cell>
          <cell r="C352" t="str">
            <v>un</v>
          </cell>
          <cell r="D352">
            <v>25000</v>
          </cell>
        </row>
        <row r="353">
          <cell r="B353" t="str">
            <v>PERFIL ALN 292 DE 6 mts</v>
          </cell>
          <cell r="C353" t="str">
            <v>un</v>
          </cell>
          <cell r="D353">
            <v>75000</v>
          </cell>
        </row>
        <row r="354">
          <cell r="B354" t="str">
            <v>PERFIL ESTRUCTURAL EN C 160*60 1.5mm</v>
          </cell>
          <cell r="C354" t="str">
            <v>kg</v>
          </cell>
          <cell r="D354">
            <v>7000</v>
          </cell>
        </row>
        <row r="355">
          <cell r="B355" t="str">
            <v>PIBOTES, RODACHINES, PARALES, OMEGAS</v>
          </cell>
          <cell r="C355" t="str">
            <v>m2</v>
          </cell>
          <cell r="D355">
            <v>25000</v>
          </cell>
        </row>
        <row r="356">
          <cell r="B356" t="str">
            <v>PIEDRA ESMERIL</v>
          </cell>
          <cell r="C356" t="str">
            <v>un</v>
          </cell>
          <cell r="D356">
            <v>40000</v>
          </cell>
        </row>
        <row r="357">
          <cell r="B357" t="str">
            <v>PIEDRA MEDIA ZONGA</v>
          </cell>
          <cell r="C357" t="str">
            <v>m3</v>
          </cell>
          <cell r="D357">
            <v>35000</v>
          </cell>
        </row>
        <row r="358">
          <cell r="B358" t="str">
            <v>PIEDRA RAJON</v>
          </cell>
          <cell r="C358" t="str">
            <v>m3</v>
          </cell>
          <cell r="D358">
            <v>70000</v>
          </cell>
        </row>
        <row r="359">
          <cell r="B359" t="str">
            <v>PINTURA ACRILTEX</v>
          </cell>
          <cell r="C359" t="str">
            <v>gl</v>
          </cell>
          <cell r="D359">
            <v>94500</v>
          </cell>
        </row>
        <row r="360">
          <cell r="B360" t="str">
            <v>PINTURA Electrostatica (poliester gris )</v>
          </cell>
          <cell r="C360" t="str">
            <v>m2</v>
          </cell>
          <cell r="D360">
            <v>50000</v>
          </cell>
        </row>
        <row r="361">
          <cell r="B361" t="str">
            <v>PINTURA EPOXICA</v>
          </cell>
          <cell r="C361" t="str">
            <v>gl</v>
          </cell>
          <cell r="D361">
            <v>85000</v>
          </cell>
        </row>
        <row r="362">
          <cell r="B362" t="str">
            <v>PINTURA KORAZA</v>
          </cell>
          <cell r="C362" t="str">
            <v>gl</v>
          </cell>
          <cell r="D362">
            <v>60000</v>
          </cell>
        </row>
        <row r="363">
          <cell r="B363" t="str">
            <v>PINTURA BITUMINOSA</v>
          </cell>
          <cell r="C363" t="str">
            <v>gl</v>
          </cell>
          <cell r="D363">
            <v>70000</v>
          </cell>
        </row>
        <row r="364">
          <cell r="B364" t="str">
            <v>PINTURA VINILO TIPO 1</v>
          </cell>
          <cell r="C364" t="str">
            <v>gl</v>
          </cell>
          <cell r="D364">
            <v>60000</v>
          </cell>
        </row>
        <row r="365">
          <cell r="B365" t="str">
            <v>PISO EN CERAMICA DE 30X30</v>
          </cell>
          <cell r="C365" t="str">
            <v>m2</v>
          </cell>
          <cell r="D365">
            <v>28500</v>
          </cell>
        </row>
        <row r="366">
          <cell r="B366" t="str">
            <v>PISO EN MADERA GRANADILLO</v>
          </cell>
          <cell r="C366" t="str">
            <v>m2</v>
          </cell>
          <cell r="D366">
            <v>120000</v>
          </cell>
        </row>
        <row r="367">
          <cell r="B367" t="str">
            <v>PINTURA VINILO TIPO 2</v>
          </cell>
          <cell r="C367" t="str">
            <v>gl</v>
          </cell>
          <cell r="D367">
            <v>40000</v>
          </cell>
        </row>
        <row r="368">
          <cell r="B368" t="str">
            <v>PISO PORCELANATO</v>
          </cell>
          <cell r="C368" t="str">
            <v>m2</v>
          </cell>
          <cell r="D368">
            <v>52500</v>
          </cell>
        </row>
        <row r="369">
          <cell r="B369" t="str">
            <v>Porta rollos - GRIVAL Línea STYLO,</v>
          </cell>
          <cell r="C369" t="str">
            <v>un</v>
          </cell>
          <cell r="D369">
            <v>60000</v>
          </cell>
        </row>
        <row r="370">
          <cell r="B370" t="str">
            <v>PLATINA DE  1/2" * 1/8</v>
          </cell>
          <cell r="C370" t="str">
            <v>un</v>
          </cell>
          <cell r="D370">
            <v>6000</v>
          </cell>
        </row>
        <row r="371">
          <cell r="B371" t="str">
            <v xml:space="preserve">PLATINA DE  3/4" </v>
          </cell>
          <cell r="C371" t="str">
            <v>un</v>
          </cell>
          <cell r="D371">
            <v>7500</v>
          </cell>
        </row>
        <row r="372">
          <cell r="B372" t="str">
            <v>PLATINA DE  3/4" X 1/8"</v>
          </cell>
          <cell r="C372" t="str">
            <v>ml</v>
          </cell>
          <cell r="D372">
            <v>2000</v>
          </cell>
        </row>
        <row r="373">
          <cell r="B373" t="str">
            <v>POLIETILENO No. 4</v>
          </cell>
          <cell r="C373" t="str">
            <v>m2</v>
          </cell>
          <cell r="D373">
            <v>2500</v>
          </cell>
        </row>
        <row r="374">
          <cell r="B374" t="str">
            <v>POLIETILENO No. 6</v>
          </cell>
          <cell r="C374" t="str">
            <v>m2</v>
          </cell>
          <cell r="D374">
            <v>2800</v>
          </cell>
        </row>
        <row r="375">
          <cell r="B375" t="str">
            <v>PRIMER ANTICORROSIVO</v>
          </cell>
          <cell r="C375" t="str">
            <v>gl</v>
          </cell>
          <cell r="D375">
            <v>61700</v>
          </cell>
        </row>
        <row r="376">
          <cell r="B376" t="str">
            <v>PUNTILLA 3/4"</v>
          </cell>
          <cell r="C376" t="str">
            <v>lb</v>
          </cell>
          <cell r="D376">
            <v>2600</v>
          </cell>
        </row>
        <row r="377">
          <cell r="B377" t="str">
            <v>PUNTILLA 1"</v>
          </cell>
          <cell r="C377" t="str">
            <v>lb</v>
          </cell>
          <cell r="D377">
            <v>2600</v>
          </cell>
        </row>
        <row r="378">
          <cell r="B378" t="str">
            <v>PUNTILLA 11/4"</v>
          </cell>
          <cell r="C378" t="str">
            <v>lb</v>
          </cell>
          <cell r="D378">
            <v>2400</v>
          </cell>
        </row>
        <row r="379">
          <cell r="B379" t="str">
            <v>PUNTILLA 11/2"</v>
          </cell>
          <cell r="C379" t="str">
            <v>lb</v>
          </cell>
          <cell r="D379">
            <v>2200</v>
          </cell>
        </row>
        <row r="380">
          <cell r="B380" t="str">
            <v>PUNTILLA 2"</v>
          </cell>
          <cell r="C380" t="str">
            <v>lb</v>
          </cell>
          <cell r="D380">
            <v>2200</v>
          </cell>
        </row>
        <row r="381">
          <cell r="B381" t="str">
            <v>PUNTILLA 21/2"</v>
          </cell>
          <cell r="C381" t="str">
            <v>lb</v>
          </cell>
          <cell r="D381">
            <v>2200</v>
          </cell>
        </row>
        <row r="382">
          <cell r="C382" t="str">
            <v>lb</v>
          </cell>
          <cell r="D382">
            <v>2200</v>
          </cell>
        </row>
        <row r="383">
          <cell r="C383" t="str">
            <v>lb</v>
          </cell>
          <cell r="D383">
            <v>2100</v>
          </cell>
        </row>
        <row r="384">
          <cell r="C384" t="str">
            <v>un</v>
          </cell>
          <cell r="D384">
            <v>5900</v>
          </cell>
        </row>
        <row r="385">
          <cell r="C385" t="str">
            <v>un</v>
          </cell>
          <cell r="D385">
            <v>5900</v>
          </cell>
        </row>
        <row r="386">
          <cell r="B386" t="str">
            <v>RECEBO B-200</v>
          </cell>
          <cell r="C386" t="str">
            <v>m3</v>
          </cell>
          <cell r="D386">
            <v>32000</v>
          </cell>
        </row>
        <row r="387">
          <cell r="B387" t="str">
            <v>RECEBO B-600</v>
          </cell>
          <cell r="C387" t="str">
            <v>m3</v>
          </cell>
          <cell r="D387">
            <v>41500</v>
          </cell>
        </row>
        <row r="388">
          <cell r="B388" t="str">
            <v>RECEBO COMÚN</v>
          </cell>
          <cell r="C388" t="str">
            <v>m3</v>
          </cell>
          <cell r="D388">
            <v>28000</v>
          </cell>
        </row>
        <row r="389">
          <cell r="B389" t="str">
            <v>RECEBO B-400</v>
          </cell>
          <cell r="C389" t="str">
            <v>m3</v>
          </cell>
          <cell r="D389">
            <v>36000</v>
          </cell>
        </row>
        <row r="390">
          <cell r="B390" t="str">
            <v>RED PARA ATERRIZAR SUBESTACION</v>
          </cell>
          <cell r="C390" t="str">
            <v>gl</v>
          </cell>
          <cell r="D390">
            <v>3500000</v>
          </cell>
        </row>
        <row r="391">
          <cell r="B391" t="str">
            <v>RED TRENZADA CABLE 2X2+2</v>
          </cell>
          <cell r="C391" t="str">
            <v>ml</v>
          </cell>
          <cell r="D391">
            <v>13500</v>
          </cell>
        </row>
        <row r="392">
          <cell r="B392" t="str">
            <v>RED TRENZADA CABLE 3x1/0+1/0</v>
          </cell>
          <cell r="C392" t="str">
            <v>ml</v>
          </cell>
          <cell r="D392">
            <v>23500</v>
          </cell>
        </row>
        <row r="393">
          <cell r="B393" t="str">
            <v xml:space="preserve">REFLECTOR DE 250 VATIOS-SODIO ALTA PRESION -220 VOLTIOS-SODIO ALTA </v>
          </cell>
          <cell r="C393" t="str">
            <v>un</v>
          </cell>
          <cell r="D393">
            <v>1450000</v>
          </cell>
        </row>
        <row r="394">
          <cell r="B394" t="str">
            <v>REFLECTOR DE 400 W</v>
          </cell>
          <cell r="C394" t="str">
            <v>un</v>
          </cell>
          <cell r="D394">
            <v>400000</v>
          </cell>
        </row>
        <row r="395">
          <cell r="B395" t="str">
            <v>REGISTRO DE 3/4"</v>
          </cell>
          <cell r="C395" t="str">
            <v>un</v>
          </cell>
          <cell r="D395">
            <v>22500</v>
          </cell>
        </row>
        <row r="396">
          <cell r="B396" t="str">
            <v>REGISTRO DE BOLA 1/2"</v>
          </cell>
          <cell r="C396" t="str">
            <v>un</v>
          </cell>
          <cell r="D396">
            <v>14500</v>
          </cell>
        </row>
        <row r="397">
          <cell r="B397" t="str">
            <v>REGISTRO P.D.  R&amp;W - 2 1/2 " ( de cortina )</v>
          </cell>
          <cell r="C397" t="str">
            <v>un</v>
          </cell>
          <cell r="D397">
            <v>268000</v>
          </cell>
        </row>
        <row r="398">
          <cell r="B398" t="str">
            <v>REGISTRO R&amp;W - 1" ( de cortina ) Ref. 206</v>
          </cell>
          <cell r="C398" t="str">
            <v>un</v>
          </cell>
          <cell r="D398">
            <v>60000</v>
          </cell>
        </row>
        <row r="399">
          <cell r="B399" t="str">
            <v>REGISTRO R&amp;W - 1/2" ( de cortina ) Ref. 206</v>
          </cell>
          <cell r="C399" t="str">
            <v>un</v>
          </cell>
          <cell r="D399">
            <v>35000</v>
          </cell>
        </row>
        <row r="400">
          <cell r="B400" t="str">
            <v>REGISTRO R&amp;W - 3/4" ( de cortina ) Ref. 206</v>
          </cell>
          <cell r="C400" t="str">
            <v>un</v>
          </cell>
          <cell r="D400">
            <v>45000</v>
          </cell>
        </row>
        <row r="401">
          <cell r="B401" t="str">
            <v xml:space="preserve">REJILLA Aluminio 3"x2" </v>
          </cell>
          <cell r="C401" t="str">
            <v>un</v>
          </cell>
          <cell r="D401">
            <v>5900</v>
          </cell>
        </row>
        <row r="402">
          <cell r="B402" t="str">
            <v>REJILLA VENTILACION PLASTICA DE 25X25</v>
          </cell>
          <cell r="C402" t="str">
            <v>un</v>
          </cell>
          <cell r="D402">
            <v>12644</v>
          </cell>
        </row>
        <row r="403">
          <cell r="B403" t="str">
            <v>Rejillas de piso en aluminio de 3x2 con sosco</v>
          </cell>
          <cell r="C403" t="str">
            <v>un</v>
          </cell>
          <cell r="D403">
            <v>5900</v>
          </cell>
        </row>
        <row r="404">
          <cell r="B404" t="str">
            <v>RELLENO ARENA DE PEÑA</v>
          </cell>
          <cell r="C404" t="str">
            <v>m3</v>
          </cell>
          <cell r="D404">
            <v>40000</v>
          </cell>
        </row>
        <row r="405">
          <cell r="B405" t="str">
            <v>Repisa vidrio Baño Línea STYLO</v>
          </cell>
          <cell r="C405" t="str">
            <v>un</v>
          </cell>
          <cell r="D405">
            <v>115000</v>
          </cell>
        </row>
        <row r="406">
          <cell r="B406" t="str">
            <v>REMOVEDOR PVC</v>
          </cell>
          <cell r="C406" t="str">
            <v>un</v>
          </cell>
          <cell r="D406">
            <v>3750</v>
          </cell>
        </row>
        <row r="408">
          <cell r="B408" t="str">
            <v>REPISA ORDINARIO 3 m</v>
          </cell>
          <cell r="C408" t="str">
            <v>un</v>
          </cell>
          <cell r="D408">
            <v>8000</v>
          </cell>
        </row>
        <row r="409">
          <cell r="B409" t="str">
            <v xml:space="preserve">ROCKTOP </v>
          </cell>
          <cell r="C409" t="str">
            <v>kg</v>
          </cell>
          <cell r="D409">
            <v>2500</v>
          </cell>
        </row>
        <row r="410">
          <cell r="B410" t="str">
            <v>SANITARIO LINEA MONTECARLO CON GRIFERIA</v>
          </cell>
          <cell r="C410" t="str">
            <v>un</v>
          </cell>
          <cell r="D410">
            <v>430000</v>
          </cell>
        </row>
        <row r="411">
          <cell r="B411" t="str">
            <v xml:space="preserve">SECCIONADOR TRIPOLAR EN AIRE 400A-17,5 kV DE OPERACIÓN BAJO </v>
          </cell>
          <cell r="C411" t="str">
            <v>un</v>
          </cell>
          <cell r="D411">
            <v>10200000</v>
          </cell>
        </row>
        <row r="412">
          <cell r="B412" t="str">
            <v>SELLADOR</v>
          </cell>
          <cell r="C412" t="str">
            <v>gl</v>
          </cell>
          <cell r="D412">
            <v>18000</v>
          </cell>
        </row>
        <row r="413">
          <cell r="B413" t="str">
            <v>SELLADOR O CERA DE PISO</v>
          </cell>
          <cell r="C413" t="str">
            <v>m2</v>
          </cell>
          <cell r="D413">
            <v>1800</v>
          </cell>
        </row>
        <row r="414">
          <cell r="B414" t="str">
            <v>SELLADOR Y TINTILLA</v>
          </cell>
          <cell r="C414" t="str">
            <v>gl</v>
          </cell>
          <cell r="D414">
            <v>15000</v>
          </cell>
        </row>
        <row r="415">
          <cell r="B415" t="str">
            <v>SENSOR FOTOELECTRICO DETECTOR DE HUMO</v>
          </cell>
          <cell r="C415" t="str">
            <v>un</v>
          </cell>
          <cell r="D415">
            <v>90000</v>
          </cell>
        </row>
        <row r="416">
          <cell r="B416" t="str">
            <v>SIFON LAVAMANOS plastico gerfor GF-580322</v>
          </cell>
          <cell r="C416" t="str">
            <v>un</v>
          </cell>
          <cell r="D416">
            <v>12000</v>
          </cell>
        </row>
        <row r="417">
          <cell r="B417" t="str">
            <v>SIKA 1</v>
          </cell>
          <cell r="C417" t="str">
            <v>kg</v>
          </cell>
          <cell r="D417">
            <v>8500</v>
          </cell>
        </row>
        <row r="418">
          <cell r="B418" t="str">
            <v>SIKADUR 32</v>
          </cell>
          <cell r="C418" t="str">
            <v>kg</v>
          </cell>
          <cell r="D418">
            <v>50000</v>
          </cell>
        </row>
        <row r="419">
          <cell r="B419" t="str">
            <v xml:space="preserve">SIKAFLEX-1a cartu </v>
          </cell>
          <cell r="C419" t="str">
            <v>un</v>
          </cell>
          <cell r="D419">
            <v>25000</v>
          </cell>
        </row>
        <row r="420">
          <cell r="B420" t="str">
            <v>SILICONA</v>
          </cell>
          <cell r="C420" t="str">
            <v>un</v>
          </cell>
          <cell r="D420">
            <v>15000</v>
          </cell>
        </row>
        <row r="421">
          <cell r="B421" t="str">
            <v>SISTEMA DESINFECCION AGUA TRATADA</v>
          </cell>
          <cell r="C421" t="str">
            <v>un</v>
          </cell>
          <cell r="D421">
            <v>3800000</v>
          </cell>
        </row>
        <row r="422">
          <cell r="B422" t="str">
            <v>SISTEMA CONTROL ELECTRICO TODO INCLUIDO PARA LA PLANTA TRATAMIENTO</v>
          </cell>
          <cell r="C422" t="str">
            <v>un</v>
          </cell>
          <cell r="D422">
            <v>13000000</v>
          </cell>
        </row>
        <row r="423">
          <cell r="B423" t="str">
            <v>SOLDADOR PVC 1/4</v>
          </cell>
          <cell r="C423" t="str">
            <v>un</v>
          </cell>
          <cell r="D423">
            <v>45000</v>
          </cell>
        </row>
        <row r="424">
          <cell r="B424" t="str">
            <v xml:space="preserve">SOLDADURA E - 70  </v>
          </cell>
          <cell r="C424" t="str">
            <v>kg</v>
          </cell>
          <cell r="D424">
            <v>7500</v>
          </cell>
        </row>
        <row r="425">
          <cell r="B425" t="str">
            <v>SOLDADURA ESTAÑO</v>
          </cell>
          <cell r="C425" t="str">
            <v>un</v>
          </cell>
          <cell r="D425">
            <v>35000</v>
          </cell>
        </row>
        <row r="426">
          <cell r="B426" t="str">
            <v>SOLDADURA EXOTERMICA TIPO CADWELD o SIMILAR  de 90 GRAMOS</v>
          </cell>
          <cell r="C426" t="str">
            <v>un</v>
          </cell>
          <cell r="D426">
            <v>17000</v>
          </cell>
        </row>
        <row r="427">
          <cell r="B427" t="str">
            <v>SOPORTE PARA TUBERIA DE 4"</v>
          </cell>
          <cell r="C427" t="str">
            <v>un</v>
          </cell>
          <cell r="D427">
            <v>17980</v>
          </cell>
        </row>
        <row r="428">
          <cell r="B428" t="str">
            <v>SOPORTES LAVAMANOS</v>
          </cell>
          <cell r="C428" t="str">
            <v>jg</v>
          </cell>
          <cell r="D428">
            <v>2500</v>
          </cell>
        </row>
        <row r="429">
          <cell r="B429" t="str">
            <v>SOPORTES ORINAL</v>
          </cell>
          <cell r="C429" t="str">
            <v>un</v>
          </cell>
          <cell r="D429">
            <v>8500</v>
          </cell>
        </row>
        <row r="430">
          <cell r="B430" t="str">
            <v>TABLA BURRA ORDINARIA 0.20 DE 3.0 MTS</v>
          </cell>
          <cell r="C430" t="str">
            <v>un</v>
          </cell>
          <cell r="D430">
            <v>13500</v>
          </cell>
        </row>
        <row r="431">
          <cell r="B431" t="str">
            <v>TABLA BURRA ORDINARIA 0.30 DE 3.0 MTS</v>
          </cell>
          <cell r="C431" t="str">
            <v>un</v>
          </cell>
          <cell r="D431">
            <v>16000</v>
          </cell>
        </row>
        <row r="432">
          <cell r="B432" t="str">
            <v>TABLA CHAPA ORDINARIA 0.25 DE 3.0 MTS</v>
          </cell>
          <cell r="C432" t="str">
            <v>un</v>
          </cell>
          <cell r="D432">
            <v>13000</v>
          </cell>
        </row>
        <row r="433">
          <cell r="B433" t="str">
            <v>TABLA CHAPA ORDINARIA 0.20 DE 3.0 MTS</v>
          </cell>
          <cell r="C433" t="str">
            <v>un</v>
          </cell>
          <cell r="D433">
            <v>10000</v>
          </cell>
        </row>
        <row r="434">
          <cell r="B434" t="str">
            <v>TABLA CHAPA ORDINARIA 0.15 DE 3.0 MTS</v>
          </cell>
          <cell r="C434" t="str">
            <v>un</v>
          </cell>
          <cell r="D434">
            <v>7500</v>
          </cell>
        </row>
        <row r="435">
          <cell r="C435" t="str">
            <v>un</v>
          </cell>
        </row>
        <row r="436">
          <cell r="C436" t="str">
            <v>ml</v>
          </cell>
        </row>
        <row r="437">
          <cell r="B437" t="str">
            <v xml:space="preserve">TABLERO DE 12 CIRCUITOS CON ESPACIO PARA TOTALIZADOR, PUERTA Y CHAPA  -208 V - 3F5H-60HZ </v>
          </cell>
          <cell r="C437" t="str">
            <v>un</v>
          </cell>
        </row>
        <row r="438">
          <cell r="B438" t="str">
            <v>TABLERO DE 12 CTOS</v>
          </cell>
          <cell r="C438" t="str">
            <v>un</v>
          </cell>
          <cell r="D438">
            <v>165000</v>
          </cell>
        </row>
        <row r="439">
          <cell r="B439" t="str">
            <v>TABLERO 24 CIRCUITOS, PUERTA Y CHAPA, ESP TOTALIZADOR</v>
          </cell>
          <cell r="C439" t="str">
            <v>un</v>
          </cell>
          <cell r="D439">
            <v>225000</v>
          </cell>
        </row>
        <row r="440">
          <cell r="B440" t="str">
            <v xml:space="preserve">TABLERO 36 CIRCUITOS, PUERTA Y CHAPA, ESP TOTALIZADOR  </v>
          </cell>
          <cell r="C440" t="str">
            <v>un</v>
          </cell>
          <cell r="D440">
            <v>420000</v>
          </cell>
        </row>
        <row r="441">
          <cell r="B441" t="str">
            <v>TABLERO TRIFASICO DE 6 CIRCUITOS</v>
          </cell>
          <cell r="C441" t="str">
            <v>un</v>
          </cell>
          <cell r="D441">
            <v>89800</v>
          </cell>
        </row>
        <row r="442">
          <cell r="B442" t="str">
            <v>TABLETA GRES DE 25X25</v>
          </cell>
          <cell r="C442" t="str">
            <v>m2</v>
          </cell>
          <cell r="D442">
            <v>12500</v>
          </cell>
        </row>
        <row r="443">
          <cell r="B443" t="str">
            <v>TABLEX, LISTONES, PALOS</v>
          </cell>
          <cell r="C443" t="str">
            <v>m2</v>
          </cell>
          <cell r="D443">
            <v>250000</v>
          </cell>
        </row>
        <row r="444">
          <cell r="B444" t="str">
            <v>TABLÓN DE GRES  25X25</v>
          </cell>
          <cell r="C444" t="str">
            <v>m2</v>
          </cell>
          <cell r="D444">
            <v>26000</v>
          </cell>
        </row>
        <row r="445">
          <cell r="B445" t="str">
            <v>TABLON DE GRESS DE 33X33</v>
          </cell>
          <cell r="C445" t="str">
            <v>m2</v>
          </cell>
          <cell r="D445">
            <v>30000</v>
          </cell>
        </row>
        <row r="446">
          <cell r="B446" t="str">
            <v>TANQUE COLEMPAQUES 500 LT (incluye tapa y accesorios)</v>
          </cell>
          <cell r="C446" t="str">
            <v>ml</v>
          </cell>
          <cell r="D446">
            <v>185000</v>
          </cell>
        </row>
        <row r="447">
          <cell r="B447" t="str">
            <v>TABLERO MELAMINICO DE 1.83X2.44</v>
          </cell>
          <cell r="C447" t="str">
            <v>un</v>
          </cell>
          <cell r="D447">
            <v>125000</v>
          </cell>
        </row>
        <row r="448">
          <cell r="B448" t="str">
            <v>TABLERO EN AMARILLO</v>
          </cell>
          <cell r="C448" t="str">
            <v>m2</v>
          </cell>
          <cell r="D448">
            <v>180000</v>
          </cell>
        </row>
        <row r="449">
          <cell r="B449" t="str">
            <v>TAPA CAJA INSP. 60 x 60</v>
          </cell>
          <cell r="C449" t="str">
            <v>un</v>
          </cell>
          <cell r="D449">
            <v>8000</v>
          </cell>
        </row>
        <row r="450">
          <cell r="B450" t="str">
            <v>TABLETA MARMOL</v>
          </cell>
          <cell r="C450" t="str">
            <v>m2</v>
          </cell>
          <cell r="D450">
            <v>80000</v>
          </cell>
        </row>
        <row r="451">
          <cell r="B451" t="str">
            <v>TAPA CIEGA CON IMPACTO GALVANIZADA CUADRADA 4X4"</v>
          </cell>
          <cell r="C451" t="str">
            <v>un</v>
          </cell>
          <cell r="D451">
            <v>2500</v>
          </cell>
        </row>
        <row r="452">
          <cell r="B452" t="str">
            <v>TAPA EN CONCRETO (4000 PSI)</v>
          </cell>
          <cell r="C452" t="str">
            <v>un</v>
          </cell>
          <cell r="D452">
            <v>65000</v>
          </cell>
        </row>
        <row r="453">
          <cell r="B453" t="str">
            <v>TAPA EN CONCRETO CAJA CS 276</v>
          </cell>
          <cell r="C453" t="str">
            <v>un</v>
          </cell>
          <cell r="D453">
            <v>250000</v>
          </cell>
        </row>
        <row r="454">
          <cell r="B454" t="str">
            <v>TAPA REGISTRO PLASTICO DE 20X20</v>
          </cell>
          <cell r="C454" t="str">
            <v>un</v>
          </cell>
          <cell r="D454">
            <v>10500</v>
          </cell>
        </row>
        <row r="455">
          <cell r="B455" t="str">
            <v>TAPON GALVANIZADO MACHO DE 2"</v>
          </cell>
          <cell r="C455" t="str">
            <v>un</v>
          </cell>
          <cell r="D455">
            <v>14500</v>
          </cell>
        </row>
        <row r="456">
          <cell r="B456" t="str">
            <v>TAPÓN SOLDADO PRESIÓN 1 1/2"</v>
          </cell>
          <cell r="C456" t="str">
            <v>un</v>
          </cell>
          <cell r="D456">
            <v>3500</v>
          </cell>
        </row>
        <row r="457">
          <cell r="B457" t="str">
            <v>TAZA Institucional blanca Mancesa IC-IP41</v>
          </cell>
          <cell r="C457" t="str">
            <v>un</v>
          </cell>
          <cell r="D457">
            <v>90000</v>
          </cell>
        </row>
        <row r="458">
          <cell r="B458" t="str">
            <v>TEE EN ALUMINIO BLANCO</v>
          </cell>
          <cell r="C458" t="str">
            <v>un</v>
          </cell>
          <cell r="D458">
            <v>6500</v>
          </cell>
        </row>
        <row r="459">
          <cell r="B459" t="str">
            <v>TEE GALVANIZADA DE 4"</v>
          </cell>
          <cell r="C459" t="str">
            <v>un</v>
          </cell>
          <cell r="D459">
            <v>56260</v>
          </cell>
        </row>
        <row r="460">
          <cell r="B460" t="str">
            <v>TEE PRESIÓN  1 1/2" Pavco</v>
          </cell>
          <cell r="C460" t="str">
            <v>un</v>
          </cell>
          <cell r="D460">
            <v>6000</v>
          </cell>
        </row>
        <row r="461">
          <cell r="B461" t="str">
            <v>TEE PRESIÓN SOLDADA  1"</v>
          </cell>
          <cell r="C461" t="str">
            <v>un</v>
          </cell>
          <cell r="D461">
            <v>6500</v>
          </cell>
        </row>
        <row r="462">
          <cell r="B462" t="str">
            <v>TEJA DE ZINC 0.80X2.43</v>
          </cell>
          <cell r="C462" t="str">
            <v>un</v>
          </cell>
          <cell r="D462">
            <v>15400</v>
          </cell>
        </row>
        <row r="463">
          <cell r="B463" t="str">
            <v>TEJA CANALETA 90</v>
          </cell>
          <cell r="C463" t="str">
            <v>m2</v>
          </cell>
          <cell r="D463">
            <v>25000</v>
          </cell>
        </row>
        <row r="464">
          <cell r="B464" t="str">
            <v xml:space="preserve">TEJA DE BARRO </v>
          </cell>
          <cell r="C464" t="str">
            <v>un</v>
          </cell>
          <cell r="D464">
            <v>1850</v>
          </cell>
        </row>
        <row r="465">
          <cell r="B465" t="str">
            <v>TEJA ONDULADA ETERNIT No. 6 DE 0.92X1.83</v>
          </cell>
          <cell r="C465" t="str">
            <v>un</v>
          </cell>
          <cell r="D465">
            <v>26500</v>
          </cell>
        </row>
        <row r="466">
          <cell r="B466" t="str">
            <v>TEJA THERMOACUSTICA TRAPEZOIDAL  2.44X0.82</v>
          </cell>
          <cell r="C466" t="str">
            <v>un</v>
          </cell>
          <cell r="D466">
            <v>48000</v>
          </cell>
        </row>
        <row r="467">
          <cell r="B467" t="str">
            <v>TELA ASFALTICA DE 15 M2</v>
          </cell>
          <cell r="C467" t="str">
            <v>rollo</v>
          </cell>
          <cell r="D467">
            <v>30000</v>
          </cell>
        </row>
        <row r="468">
          <cell r="B468" t="str">
            <v>TELA VERDE CERRAMIENTO</v>
          </cell>
          <cell r="C468" t="str">
            <v>ML</v>
          </cell>
          <cell r="D468">
            <v>2500</v>
          </cell>
        </row>
        <row r="469">
          <cell r="B469" t="str">
            <v>TERMINAL PONCHAR 2 AWG</v>
          </cell>
          <cell r="C469" t="str">
            <v>un</v>
          </cell>
          <cell r="D469">
            <v>5900</v>
          </cell>
        </row>
        <row r="470">
          <cell r="B470" t="str">
            <v xml:space="preserve">Terminal preformado uso interior 15 kV para cable 2 – 3/0 AWG; </v>
          </cell>
          <cell r="C470" t="str">
            <v>juego</v>
          </cell>
          <cell r="D470">
            <v>220000</v>
          </cell>
        </row>
        <row r="471">
          <cell r="B471" t="str">
            <v>Terminal Soldar/Ponchar barril largo para cable 8. Calidad 3M, Panduit o superior.</v>
          </cell>
          <cell r="C471" t="str">
            <v>gb</v>
          </cell>
          <cell r="D471">
            <v>12500</v>
          </cell>
        </row>
        <row r="472">
          <cell r="B472" t="str">
            <v>Thiner</v>
          </cell>
          <cell r="C472" t="str">
            <v>gl</v>
          </cell>
          <cell r="D472">
            <v>20000</v>
          </cell>
        </row>
        <row r="473">
          <cell r="B473" t="str">
            <v>TIERRA NEGRA</v>
          </cell>
          <cell r="C473" t="str">
            <v>m3</v>
          </cell>
          <cell r="D473">
            <v>45000</v>
          </cell>
        </row>
        <row r="474">
          <cell r="B474" t="str">
            <v>TINTILLA</v>
          </cell>
          <cell r="C474" t="str">
            <v>1/4 gl</v>
          </cell>
          <cell r="D474">
            <v>24000</v>
          </cell>
        </row>
        <row r="475">
          <cell r="B475" t="str">
            <v>TIRAS ALISTADO 3 x 3 x 3</v>
          </cell>
          <cell r="C475" t="str">
            <v>ml</v>
          </cell>
          <cell r="D475">
            <v>2500</v>
          </cell>
        </row>
        <row r="476">
          <cell r="B476" t="str">
            <v>TOMA BIFASICA 2P+T</v>
          </cell>
          <cell r="C476" t="str">
            <v>un</v>
          </cell>
          <cell r="D476">
            <v>9500</v>
          </cell>
        </row>
        <row r="477">
          <cell r="B477" t="str">
            <v>TOMA CORRIENTE DOBLE</v>
          </cell>
          <cell r="C477" t="str">
            <v>un</v>
          </cell>
          <cell r="D477">
            <v>3500</v>
          </cell>
        </row>
        <row r="478">
          <cell r="B478" t="str">
            <v>TOMA COAXIAL PARA TV TIPO AMERICANA</v>
          </cell>
          <cell r="C478" t="str">
            <v>un</v>
          </cell>
          <cell r="D478">
            <v>5000</v>
          </cell>
        </row>
        <row r="479">
          <cell r="B479" t="str">
            <v>TOMA TV+TELEFONO</v>
          </cell>
          <cell r="C479" t="str">
            <v>un</v>
          </cell>
          <cell r="D479">
            <v>18000</v>
          </cell>
        </row>
        <row r="480">
          <cell r="B480" t="str">
            <v>Toallero Barra - GRIVAL Línea STYLO,</v>
          </cell>
          <cell r="C480" t="str">
            <v>un</v>
          </cell>
          <cell r="D480">
            <v>70000</v>
          </cell>
        </row>
        <row r="481">
          <cell r="B481" t="str">
            <v>Toallero Argolla - GRIVAL Línea STYLO</v>
          </cell>
          <cell r="C481" t="str">
            <v>un</v>
          </cell>
          <cell r="D481">
            <v>60000</v>
          </cell>
        </row>
        <row r="482">
          <cell r="B482" t="str">
            <v xml:space="preserve">TORNILLOS </v>
          </cell>
          <cell r="C482" t="str">
            <v>un</v>
          </cell>
          <cell r="D482">
            <v>100</v>
          </cell>
        </row>
        <row r="483">
          <cell r="B483" t="str">
            <v>TRIPLEX FORMALETA DE 1.22X2.44 DE 18 mm</v>
          </cell>
          <cell r="C483" t="str">
            <v>un</v>
          </cell>
          <cell r="D483">
            <v>85000</v>
          </cell>
        </row>
        <row r="484">
          <cell r="C484" t="str">
            <v>un</v>
          </cell>
          <cell r="D484">
            <v>20000</v>
          </cell>
        </row>
        <row r="485">
          <cell r="C485" t="str">
            <v>un</v>
          </cell>
          <cell r="D485">
            <v>19500000</v>
          </cell>
        </row>
        <row r="486">
          <cell r="C486" t="str">
            <v>gl</v>
          </cell>
          <cell r="D486">
            <v>2500000</v>
          </cell>
        </row>
        <row r="487">
          <cell r="C487" t="str">
            <v>un</v>
          </cell>
          <cell r="D487">
            <v>350000</v>
          </cell>
        </row>
        <row r="488">
          <cell r="C488" t="str">
            <v>un</v>
          </cell>
          <cell r="D488">
            <v>715000</v>
          </cell>
        </row>
        <row r="489">
          <cell r="C489" t="str">
            <v>un</v>
          </cell>
          <cell r="D489">
            <v>590000</v>
          </cell>
        </row>
        <row r="490">
          <cell r="B490" t="str">
            <v>TUBERIA GALVANIZADA 2"</v>
          </cell>
          <cell r="C490" t="str">
            <v>ml</v>
          </cell>
          <cell r="D490">
            <v>8600</v>
          </cell>
        </row>
        <row r="491">
          <cell r="B491" t="str">
            <v>TUBERIA GALVANIZADA 2" DE 0.098</v>
          </cell>
          <cell r="C491" t="str">
            <v>un</v>
          </cell>
          <cell r="D491">
            <v>83900</v>
          </cell>
        </row>
        <row r="492">
          <cell r="B492" t="str">
            <v>TUBERIA HIERRO DUCTIL DE 4" ESP 3.2 mm</v>
          </cell>
          <cell r="C492" t="str">
            <v>ml</v>
          </cell>
          <cell r="D492">
            <v>100000</v>
          </cell>
        </row>
        <row r="493">
          <cell r="B493" t="str">
            <v>TUBERIAS, VALVULAS, ACCESORIOS</v>
          </cell>
          <cell r="C493" t="str">
            <v>global</v>
          </cell>
          <cell r="D493">
            <v>5000000</v>
          </cell>
        </row>
        <row r="494">
          <cell r="B494" t="str">
            <v>TUBERIA NOVAFORT DE 6"</v>
          </cell>
          <cell r="C494" t="str">
            <v>un</v>
          </cell>
          <cell r="D494">
            <v>220000</v>
          </cell>
        </row>
        <row r="495">
          <cell r="B495" t="str">
            <v>TUBERIA PEX AL PEX 1/2"</v>
          </cell>
          <cell r="C495" t="str">
            <v>ml</v>
          </cell>
          <cell r="D495">
            <v>2500</v>
          </cell>
        </row>
        <row r="496">
          <cell r="B496" t="str">
            <v>TUBERIA CONDUCCION AGUAS RESIDUALES INC ACCESORIOS</v>
          </cell>
          <cell r="C496" t="str">
            <v>ml</v>
          </cell>
          <cell r="D496">
            <v>50000</v>
          </cell>
        </row>
        <row r="497">
          <cell r="B497" t="str">
            <v>TUBERIA RECTANGULAR DE 3 1/2" X 1 1/2"</v>
          </cell>
          <cell r="C497" t="str">
            <v>un</v>
          </cell>
          <cell r="D497">
            <v>92000</v>
          </cell>
        </row>
        <row r="498">
          <cell r="B498" t="str">
            <v>TUBO 4X8 EN COLD ROLLED CAL 18</v>
          </cell>
          <cell r="C498" t="str">
            <v>ml</v>
          </cell>
          <cell r="D498">
            <v>28500</v>
          </cell>
        </row>
        <row r="499">
          <cell r="B499" t="str">
            <v>TUBO alcantarillado  PVC   160 MM ( 6" ) Pavco</v>
          </cell>
          <cell r="C499" t="str">
            <v>ml</v>
          </cell>
          <cell r="D499">
            <v>22000</v>
          </cell>
        </row>
        <row r="500">
          <cell r="B500" t="str">
            <v>TUBO alcantarillado  PVC   160 MM ( 8" ) Pavco</v>
          </cell>
          <cell r="C500" t="str">
            <v>ml</v>
          </cell>
          <cell r="D500">
            <v>32000</v>
          </cell>
        </row>
        <row r="501">
          <cell r="B501" t="str">
            <v>TUBO alcantarillado PVC   110MM  ( 4") Pavco</v>
          </cell>
          <cell r="C501" t="str">
            <v>ml</v>
          </cell>
          <cell r="D501">
            <v>15000</v>
          </cell>
        </row>
        <row r="502">
          <cell r="B502" t="str">
            <v>TUBO alcantarillado PVC   250MM  ( 10") Pavco</v>
          </cell>
          <cell r="C502" t="str">
            <v>ml</v>
          </cell>
          <cell r="D502">
            <v>55000</v>
          </cell>
        </row>
        <row r="503">
          <cell r="B503" t="str">
            <v>TUBO CONDUIT EMT 1"</v>
          </cell>
          <cell r="C503" t="str">
            <v>ml</v>
          </cell>
          <cell r="D503">
            <v>6500</v>
          </cell>
        </row>
        <row r="504">
          <cell r="B504" t="str">
            <v>TUBO CONDUIT EMT1/2"</v>
          </cell>
          <cell r="C504" t="str">
            <v>ml</v>
          </cell>
          <cell r="D504">
            <v>1500</v>
          </cell>
        </row>
        <row r="505">
          <cell r="B505" t="str">
            <v>TUBO CONDUIT GALVANIZADO PESADO 1" CON UNIÓN</v>
          </cell>
          <cell r="C505" t="str">
            <v>ml</v>
          </cell>
          <cell r="D505">
            <v>9500</v>
          </cell>
        </row>
        <row r="506">
          <cell r="B506" t="str">
            <v>TUBO CONDUIT PVC 1"  3m</v>
          </cell>
          <cell r="C506" t="str">
            <v>un</v>
          </cell>
          <cell r="D506">
            <v>5500</v>
          </cell>
        </row>
        <row r="507">
          <cell r="B507" t="str">
            <v>TUBO CONDUIT PVC 1/2" 3m</v>
          </cell>
          <cell r="C507" t="str">
            <v>un</v>
          </cell>
          <cell r="D507">
            <v>2500</v>
          </cell>
        </row>
        <row r="508">
          <cell r="B508" t="str">
            <v>TUBO CONDUIT PVC 3/4" 3m</v>
          </cell>
          <cell r="C508" t="str">
            <v>un</v>
          </cell>
          <cell r="D508">
            <v>3500</v>
          </cell>
        </row>
        <row r="509">
          <cell r="B509" t="str">
            <v>TUBO CUADRADO DE 1 1/2" x 1 1/2"</v>
          </cell>
          <cell r="C509" t="str">
            <v>un</v>
          </cell>
          <cell r="D509">
            <v>25000</v>
          </cell>
        </row>
        <row r="510">
          <cell r="B510" t="str">
            <v>TUBO CPVC 1/2" DE 3 M</v>
          </cell>
          <cell r="C510" t="str">
            <v>un</v>
          </cell>
          <cell r="D510">
            <v>9000</v>
          </cell>
        </row>
        <row r="511">
          <cell r="B511" t="str">
            <v>TUBO GALVANIZADO 2"  2.0mm</v>
          </cell>
          <cell r="C511" t="str">
            <v>ml</v>
          </cell>
          <cell r="D511">
            <v>18500</v>
          </cell>
        </row>
        <row r="512">
          <cell r="B512" t="str">
            <v>TUBO GALVANIZADO 3"  2.0mm</v>
          </cell>
          <cell r="C512" t="str">
            <v>ml</v>
          </cell>
          <cell r="D512">
            <v>60000</v>
          </cell>
        </row>
        <row r="513">
          <cell r="B513" t="str">
            <v xml:space="preserve">TUBO GALVANIZADO 3/4"  </v>
          </cell>
          <cell r="C513" t="str">
            <v>ml</v>
          </cell>
          <cell r="D513">
            <v>10500</v>
          </cell>
        </row>
        <row r="514">
          <cell r="B514" t="str">
            <v>TUBO NOVAFOR DE 4" PERFORADO</v>
          </cell>
          <cell r="C514" t="str">
            <v>ml</v>
          </cell>
          <cell r="D514">
            <v>14000</v>
          </cell>
        </row>
        <row r="515">
          <cell r="B515" t="str">
            <v>TUBO NOVAFORT 6"</v>
          </cell>
          <cell r="C515" t="str">
            <v>un</v>
          </cell>
          <cell r="D515">
            <v>32000</v>
          </cell>
        </row>
        <row r="516">
          <cell r="B516" t="str">
            <v>TUBO PRESIÓN /13.5 PVC  1/2" Pavco</v>
          </cell>
          <cell r="C516" t="str">
            <v>un</v>
          </cell>
          <cell r="D516">
            <v>10500</v>
          </cell>
        </row>
        <row r="517">
          <cell r="B517" t="str">
            <v>TUBO PRESIÓN /13.5 PVC  3/4" Pavco</v>
          </cell>
          <cell r="C517" t="str">
            <v>ml</v>
          </cell>
          <cell r="D517">
            <v>12000</v>
          </cell>
        </row>
        <row r="518">
          <cell r="B518" t="str">
            <v>TUBO PRESIÓN /21 PVC    1"</v>
          </cell>
          <cell r="C518" t="str">
            <v>ml</v>
          </cell>
          <cell r="D518">
            <v>5250</v>
          </cell>
        </row>
        <row r="519">
          <cell r="B519" t="str">
            <v>TUBO PRESIÓN /21 PVC    2" Pavco</v>
          </cell>
          <cell r="C519" t="str">
            <v>ml</v>
          </cell>
          <cell r="D519">
            <v>12500</v>
          </cell>
        </row>
        <row r="520">
          <cell r="B520" t="str">
            <v>TUBO PRESIÓN /21 PVC  1 1/2" Pavco</v>
          </cell>
          <cell r="C520" t="str">
            <v>ml</v>
          </cell>
          <cell r="D520">
            <v>9500</v>
          </cell>
        </row>
        <row r="521">
          <cell r="B521" t="str">
            <v>TUBO PRESIÓN /21 PVC  1 1/4" Pavco</v>
          </cell>
          <cell r="C521" t="str">
            <v>ml</v>
          </cell>
          <cell r="D521">
            <v>8500</v>
          </cell>
        </row>
        <row r="522">
          <cell r="B522" t="str">
            <v>TUBO PVC A.LL. 2" DE  6 MTS</v>
          </cell>
          <cell r="C522" t="str">
            <v>un</v>
          </cell>
          <cell r="D522">
            <v>25000</v>
          </cell>
        </row>
        <row r="523">
          <cell r="B523" t="str">
            <v>TUBO PVC A.LL. 3" DE  6 MTS</v>
          </cell>
          <cell r="C523" t="str">
            <v>un</v>
          </cell>
          <cell r="D523">
            <v>40500</v>
          </cell>
        </row>
        <row r="524">
          <cell r="B524" t="str">
            <v>TUBO PVC A.LL. 4" DE 6 MTS</v>
          </cell>
          <cell r="C524" t="str">
            <v>un</v>
          </cell>
          <cell r="D524">
            <v>65100</v>
          </cell>
        </row>
        <row r="525">
          <cell r="B525" t="str">
            <v>TUBO PVC SANITARIO 2" DE 6 MTS</v>
          </cell>
          <cell r="C525" t="str">
            <v>un</v>
          </cell>
          <cell r="D525">
            <v>40000</v>
          </cell>
        </row>
        <row r="526">
          <cell r="B526" t="str">
            <v>TUBO PVC SANITARIO 3" DE 6 MTS</v>
          </cell>
          <cell r="C526" t="str">
            <v>un</v>
          </cell>
          <cell r="D526">
            <v>55000</v>
          </cell>
        </row>
        <row r="527">
          <cell r="B527" t="str">
            <v>TUBO PVC SANITARIO 4" DE 6 MTS</v>
          </cell>
          <cell r="C527" t="str">
            <v>un</v>
          </cell>
          <cell r="D527">
            <v>80000</v>
          </cell>
        </row>
        <row r="528">
          <cell r="B528" t="str">
            <v>TUBOS PVC DB 1"</v>
          </cell>
          <cell r="C528" t="str">
            <v>ml</v>
          </cell>
          <cell r="D528">
            <v>8500</v>
          </cell>
        </row>
        <row r="529">
          <cell r="B529" t="str">
            <v xml:space="preserve">UNION  GALVANIZADA 2 1/2" </v>
          </cell>
          <cell r="C529" t="str">
            <v>un</v>
          </cell>
          <cell r="D529">
            <v>18000</v>
          </cell>
        </row>
        <row r="530">
          <cell r="B530" t="str">
            <v>UNIÓN alcantarillado PVC  110MM ( 4" ) Pavco</v>
          </cell>
          <cell r="C530" t="str">
            <v>un</v>
          </cell>
          <cell r="D530">
            <v>12000</v>
          </cell>
        </row>
        <row r="531">
          <cell r="B531" t="str">
            <v>UNIÓN alcantarillado PVC 160MM  ( 6") Pavco</v>
          </cell>
          <cell r="C531" t="str">
            <v>un</v>
          </cell>
          <cell r="D531">
            <v>17000</v>
          </cell>
        </row>
        <row r="532">
          <cell r="B532" t="str">
            <v>UNIÓN alcantarillado PVC 160MM  ( 8") Pavco</v>
          </cell>
          <cell r="C532" t="str">
            <v>un</v>
          </cell>
          <cell r="D532">
            <v>25000</v>
          </cell>
        </row>
        <row r="533">
          <cell r="B533" t="str">
            <v>UNIÓN alcantarillado PVC 250MM  ( 10") Pavco</v>
          </cell>
          <cell r="C533" t="str">
            <v>un</v>
          </cell>
          <cell r="D533">
            <v>45000</v>
          </cell>
        </row>
        <row r="534">
          <cell r="B534" t="str">
            <v>UNIÓN GALVANIZADA      3"</v>
          </cell>
          <cell r="C534" t="str">
            <v>un</v>
          </cell>
          <cell r="D534">
            <v>45000</v>
          </cell>
        </row>
        <row r="535">
          <cell r="B535" t="str">
            <v>UNION GALVANIZADA DE 1/2"</v>
          </cell>
          <cell r="C535" t="str">
            <v>un</v>
          </cell>
          <cell r="D535">
            <v>1500</v>
          </cell>
        </row>
        <row r="536">
          <cell r="B536" t="str">
            <v>UNION GALVANIZADA DE 4" SH 40</v>
          </cell>
          <cell r="C536" t="str">
            <v>un</v>
          </cell>
          <cell r="D536">
            <v>34800</v>
          </cell>
        </row>
        <row r="537">
          <cell r="B537" t="str">
            <v>UNIÓN SANITARIA  2" Pavco</v>
          </cell>
          <cell r="C537" t="str">
            <v>un</v>
          </cell>
          <cell r="D537">
            <v>12500</v>
          </cell>
        </row>
        <row r="538">
          <cell r="B538" t="str">
            <v>UNIÓN SANITARIA 4" Pavco</v>
          </cell>
          <cell r="C538" t="str">
            <v>un</v>
          </cell>
          <cell r="D538">
            <v>17500</v>
          </cell>
        </row>
        <row r="539">
          <cell r="B539" t="str">
            <v>UNIÓN SANITARIA 6" Pavco</v>
          </cell>
          <cell r="C539" t="str">
            <v>un</v>
          </cell>
          <cell r="D539">
            <v>22000</v>
          </cell>
        </row>
        <row r="540">
          <cell r="B540" t="str">
            <v>UNIVERSAL GALVANIZADA 3/4"</v>
          </cell>
          <cell r="C540" t="str">
            <v>un</v>
          </cell>
          <cell r="D540">
            <v>4000</v>
          </cell>
        </row>
        <row r="541">
          <cell r="B541" t="str">
            <v xml:space="preserve">VALVULA BETA COMPUERTA ELASTICA 4" </v>
          </cell>
          <cell r="C541" t="str">
            <v>un</v>
          </cell>
          <cell r="D541">
            <v>755000</v>
          </cell>
        </row>
        <row r="542">
          <cell r="B542" t="str">
            <v>VALVULA DE CHEQUE OPERACIÓN HORIZONTAL 4" EXT BRIDADO</v>
          </cell>
          <cell r="C542" t="str">
            <v>un</v>
          </cell>
          <cell r="D542">
            <v>650000</v>
          </cell>
        </row>
        <row r="543">
          <cell r="B543" t="str">
            <v>VALVULA DE CIERRE RAPIDO DE 4"</v>
          </cell>
          <cell r="C543" t="str">
            <v>un</v>
          </cell>
          <cell r="D543">
            <v>700000</v>
          </cell>
        </row>
        <row r="544">
          <cell r="B544" t="str">
            <v>VALVULA DE COMPUERTA  VASTAGO NO ASCENTE EXTREMO BRIDA</v>
          </cell>
          <cell r="C544" t="str">
            <v>un</v>
          </cell>
          <cell r="D544">
            <v>475000</v>
          </cell>
        </row>
        <row r="545">
          <cell r="B545" t="str">
            <v>VALVULA Descarga sanitario DO-01051300</v>
          </cell>
          <cell r="C545" t="str">
            <v>un</v>
          </cell>
          <cell r="D545">
            <v>115000</v>
          </cell>
        </row>
        <row r="546">
          <cell r="B546" t="str">
            <v>VARA DE CLAVO</v>
          </cell>
          <cell r="C546" t="str">
            <v>ml</v>
          </cell>
          <cell r="D546">
            <v>3500</v>
          </cell>
        </row>
        <row r="547">
          <cell r="B547" t="str">
            <v>VARILLA CORRUGADA DE 1/2" DE 12 MTS</v>
          </cell>
          <cell r="C547" t="str">
            <v>un</v>
          </cell>
          <cell r="D547">
            <v>19488</v>
          </cell>
        </row>
        <row r="548">
          <cell r="B548" t="str">
            <v>VARILLA CORRUGADA DE 1/2" DE 6 MTS</v>
          </cell>
          <cell r="C548" t="str">
            <v>un</v>
          </cell>
          <cell r="D548">
            <v>9300</v>
          </cell>
        </row>
        <row r="549">
          <cell r="B549" t="str">
            <v>VARILLA CORRUGADA DE 3/8" DE 12 MTS</v>
          </cell>
          <cell r="C549" t="str">
            <v>un</v>
          </cell>
          <cell r="D549">
            <v>10913.279999999999</v>
          </cell>
        </row>
        <row r="550">
          <cell r="B550" t="str">
            <v>VARILLA CORRUGADA DE 5/8" DE 12 MTS</v>
          </cell>
          <cell r="C550" t="str">
            <v>un</v>
          </cell>
          <cell r="D550">
            <v>30401.279999999999</v>
          </cell>
        </row>
        <row r="551">
          <cell r="B551" t="str">
            <v>VARILLA CUADRADA DE 1/2"</v>
          </cell>
          <cell r="C551" t="str">
            <v>ml</v>
          </cell>
          <cell r="D551">
            <v>3000</v>
          </cell>
        </row>
        <row r="552">
          <cell r="B552" t="str">
            <v>VARILLA CUADRADA DE 3/8"</v>
          </cell>
          <cell r="C552" t="str">
            <v>ml</v>
          </cell>
          <cell r="D552">
            <v>1800</v>
          </cell>
        </row>
        <row r="553">
          <cell r="B553" t="str">
            <v>VARILLA DE COBRE-COBRE Ø5/8" X 2.40 m</v>
          </cell>
          <cell r="C553" t="str">
            <v>un</v>
          </cell>
          <cell r="D553">
            <v>72000</v>
          </cell>
        </row>
        <row r="554">
          <cell r="B554" t="str">
            <v>VARILLA DE COBRE-COBRE Ø5/8" X 2.40 m COOPER WELL</v>
          </cell>
          <cell r="C554" t="str">
            <v>un</v>
          </cell>
          <cell r="D554">
            <v>125000</v>
          </cell>
        </row>
        <row r="555">
          <cell r="B555" t="str">
            <v>VARILLA EN ACERO DE 3/8"</v>
          </cell>
          <cell r="C555" t="str">
            <v>un</v>
          </cell>
          <cell r="D555">
            <v>11700</v>
          </cell>
        </row>
        <row r="556">
          <cell r="B556" t="str">
            <v>VARILLA EN ACERO DE 5/8"</v>
          </cell>
          <cell r="C556" t="str">
            <v>un</v>
          </cell>
          <cell r="D556">
            <v>32700</v>
          </cell>
        </row>
        <row r="557">
          <cell r="B557" t="str">
            <v>VARILLA LISA DE 1/2" DE 6 MTS</v>
          </cell>
          <cell r="C557" t="str">
            <v>un</v>
          </cell>
          <cell r="D557">
            <v>12152</v>
          </cell>
        </row>
        <row r="558">
          <cell r="B558" t="str">
            <v>VARILLA LISA DE 3/8" DE 6 MTS</v>
          </cell>
          <cell r="C558" t="str">
            <v>un</v>
          </cell>
          <cell r="D558">
            <v>6902</v>
          </cell>
        </row>
        <row r="559">
          <cell r="B559" t="str">
            <v>VIDRIO TEMPLADO DE 10 mm</v>
          </cell>
          <cell r="C559" t="str">
            <v>m2</v>
          </cell>
          <cell r="D559">
            <v>320000</v>
          </cell>
        </row>
        <row r="560">
          <cell r="B560" t="str">
            <v>VIDRIO DE 4 mm</v>
          </cell>
          <cell r="C560" t="str">
            <v>m2</v>
          </cell>
          <cell r="D560">
            <v>30000</v>
          </cell>
        </row>
        <row r="561">
          <cell r="B561" t="str">
            <v>VIDRIO TEMPLADO DE 8 mm</v>
          </cell>
          <cell r="C561" t="str">
            <v>m2</v>
          </cell>
          <cell r="D561">
            <v>250000</v>
          </cell>
        </row>
        <row r="562">
          <cell r="B562" t="str">
            <v>VINILTEX Pintuco</v>
          </cell>
          <cell r="C562" t="str">
            <v>gl</v>
          </cell>
          <cell r="D562">
            <v>55000</v>
          </cell>
        </row>
        <row r="563">
          <cell r="B563" t="str">
            <v>Wash Primer A Pintura</v>
          </cell>
          <cell r="C563" t="str">
            <v>gl</v>
          </cell>
          <cell r="D563">
            <v>98000</v>
          </cell>
        </row>
        <row r="564">
          <cell r="B564" t="str">
            <v>WASH PRIMER ANTICORROSIVO</v>
          </cell>
          <cell r="C564" t="str">
            <v>gl</v>
          </cell>
          <cell r="D564">
            <v>45000</v>
          </cell>
        </row>
        <row r="565">
          <cell r="B565" t="str">
            <v>Wash Primer B Catalizador</v>
          </cell>
          <cell r="C565" t="str">
            <v>gl</v>
          </cell>
          <cell r="D565">
            <v>92000</v>
          </cell>
        </row>
        <row r="566">
          <cell r="B566" t="str">
            <v>WASH PRIMER PINTURA</v>
          </cell>
          <cell r="C566" t="str">
            <v>gl</v>
          </cell>
          <cell r="D566">
            <v>60000</v>
          </cell>
        </row>
        <row r="567">
          <cell r="B567" t="str">
            <v>WIN Aluminio x 6 mts</v>
          </cell>
          <cell r="C567" t="str">
            <v>un</v>
          </cell>
          <cell r="D567">
            <v>14000</v>
          </cell>
        </row>
        <row r="568">
          <cell r="B568" t="str">
            <v>Xypes concentrado</v>
          </cell>
          <cell r="C568" t="str">
            <v>kg</v>
          </cell>
          <cell r="D568">
            <v>20900</v>
          </cell>
        </row>
        <row r="569">
          <cell r="B569" t="str">
            <v>Xypes Patch and Plug por 1.25 kg</v>
          </cell>
          <cell r="C569" t="str">
            <v>un</v>
          </cell>
          <cell r="D569">
            <v>19500</v>
          </cell>
        </row>
        <row r="570">
          <cell r="B570" t="str">
            <v>YEE SANITARIA 2"  Pavco</v>
          </cell>
          <cell r="C570" t="str">
            <v>un</v>
          </cell>
          <cell r="D570">
            <v>7500</v>
          </cell>
        </row>
        <row r="571">
          <cell r="B571" t="str">
            <v>YEE SANITARIA 4"  Pavco</v>
          </cell>
          <cell r="C571" t="str">
            <v>un</v>
          </cell>
          <cell r="D571">
            <v>18000</v>
          </cell>
        </row>
        <row r="572">
          <cell r="B572" t="str">
            <v>YESO CORRIENTE VENCEDOR</v>
          </cell>
          <cell r="C572" t="str">
            <v>bt</v>
          </cell>
          <cell r="D572">
            <v>15000</v>
          </cell>
        </row>
        <row r="573">
          <cell r="B573" t="str">
            <v>ZÓCALO Baldosa grano de marmol 30x7 Fondo blanco</v>
          </cell>
          <cell r="C573" t="str">
            <v>ml</v>
          </cell>
          <cell r="D573">
            <v>12500</v>
          </cell>
        </row>
        <row r="574">
          <cell r="B574" t="str">
            <v>ZÓCALO en ceramica pompei color coral  30*7</v>
          </cell>
          <cell r="C574" t="str">
            <v>ml</v>
          </cell>
          <cell r="D574">
            <v>7000</v>
          </cell>
        </row>
      </sheetData>
      <sheetData sheetId="3" refreshError="1">
        <row r="2">
          <cell r="B2">
            <v>0</v>
          </cell>
          <cell r="C2" t="str">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955"/>
  <sheetViews>
    <sheetView showGridLines="0" view="pageBreakPreview" topLeftCell="C1915" zoomScale="96" zoomScaleNormal="100" zoomScaleSheetLayoutView="96" workbookViewId="0">
      <selection activeCell="F1950" sqref="F1950"/>
    </sheetView>
  </sheetViews>
  <sheetFormatPr baseColWidth="10" defaultColWidth="11.28515625" defaultRowHeight="15" x14ac:dyDescent="0.25"/>
  <cols>
    <col min="1" max="1" width="12.85546875" hidden="1" customWidth="1"/>
    <col min="2" max="2" width="0" hidden="1" customWidth="1"/>
    <col min="3" max="3" width="36.85546875" style="377" customWidth="1"/>
    <col min="4" max="4" width="7.85546875" customWidth="1"/>
    <col min="5" max="5" width="5.42578125" customWidth="1"/>
    <col min="6" max="6" width="5.5703125" customWidth="1"/>
    <col min="7" max="7" width="9.5703125" customWidth="1"/>
    <col min="8" max="8" width="14.140625" customWidth="1"/>
    <col min="9" max="18" width="0" hidden="1" customWidth="1"/>
    <col min="19" max="19" width="13.140625" customWidth="1"/>
    <col min="20" max="20" width="14.85546875" customWidth="1"/>
    <col min="21" max="21" width="12.85546875" bestFit="1" customWidth="1"/>
    <col min="22" max="22" width="12.140625" customWidth="1"/>
    <col min="24" max="24" width="18.7109375" customWidth="1"/>
    <col min="25" max="25" width="14.85546875" customWidth="1"/>
    <col min="26" max="26" width="16.85546875" customWidth="1"/>
    <col min="90" max="92" width="0" hidden="1" customWidth="1"/>
  </cols>
  <sheetData>
    <row r="1" spans="1:22" ht="15.75" hidden="1" thickBot="1" x14ac:dyDescent="0.3">
      <c r="A1" s="172"/>
      <c r="B1" s="173">
        <v>1</v>
      </c>
      <c r="C1" s="390"/>
      <c r="D1" s="390" t="s">
        <v>381</v>
      </c>
      <c r="E1" s="391"/>
      <c r="F1" s="393" t="e">
        <f>"Duración" &amp;#REF! &amp; " Días"</f>
        <v>#REF!</v>
      </c>
      <c r="G1" s="395" t="s">
        <v>382</v>
      </c>
      <c r="H1" s="397" t="e">
        <f>#REF!</f>
        <v>#REF!</v>
      </c>
      <c r="I1" s="174"/>
      <c r="J1" s="175"/>
      <c r="Q1" t="s">
        <v>383</v>
      </c>
      <c r="S1" s="176"/>
      <c r="T1" s="176"/>
      <c r="U1" s="176"/>
      <c r="V1" s="176"/>
    </row>
    <row r="2" spans="1:22" ht="15.75" hidden="1" thickBot="1" x14ac:dyDescent="0.3">
      <c r="A2" s="177" t="e">
        <f>#REF!</f>
        <v>#REF!</v>
      </c>
      <c r="B2" s="172"/>
      <c r="C2" s="390"/>
      <c r="D2" s="392"/>
      <c r="E2" s="392"/>
      <c r="F2" s="394"/>
      <c r="G2" s="396"/>
      <c r="H2" s="398"/>
      <c r="I2" s="178">
        <v>1</v>
      </c>
      <c r="J2" s="179"/>
      <c r="O2">
        <v>0.05</v>
      </c>
      <c r="Q2" t="s">
        <v>383</v>
      </c>
      <c r="R2">
        <v>0.1</v>
      </c>
      <c r="S2" s="176"/>
      <c r="T2" s="176"/>
      <c r="U2" s="176"/>
      <c r="V2" s="176"/>
    </row>
    <row r="3" spans="1:22" ht="15.75" hidden="1" thickBot="1" x14ac:dyDescent="0.3">
      <c r="A3" s="180">
        <v>1</v>
      </c>
      <c r="B3" s="172"/>
      <c r="C3" s="181"/>
      <c r="D3" s="182" t="e">
        <f>#REF!</f>
        <v>#REF!</v>
      </c>
      <c r="E3" s="183" t="e">
        <f>SUM(F3:H3)</f>
        <v>#REF!</v>
      </c>
      <c r="F3" s="184" t="e">
        <f>#REF!</f>
        <v>#REF!</v>
      </c>
      <c r="G3" s="185" t="e">
        <f>#REF!</f>
        <v>#REF!</v>
      </c>
      <c r="H3" s="185" t="e">
        <f>#REF!</f>
        <v>#REF!</v>
      </c>
      <c r="I3" s="186" t="e">
        <f>#REF!</f>
        <v>#REF!</v>
      </c>
      <c r="J3" s="187" t="s">
        <v>384</v>
      </c>
      <c r="S3" s="176"/>
      <c r="T3" s="176"/>
      <c r="U3" s="176"/>
      <c r="V3" s="176"/>
    </row>
    <row r="4" spans="1:22" ht="18.75" thickTop="1" x14ac:dyDescent="0.25">
      <c r="A4" s="188"/>
      <c r="B4" s="188"/>
      <c r="C4" s="378" t="str">
        <f>[14]PRESUPUESTO!B7</f>
        <v>INDUSTRIA LICORERA DEL CAUCA</v>
      </c>
      <c r="D4" s="379"/>
      <c r="E4" s="380"/>
      <c r="F4" s="384" t="s">
        <v>385</v>
      </c>
      <c r="G4" s="385"/>
      <c r="H4" s="386"/>
      <c r="I4" s="189"/>
      <c r="J4" s="190"/>
      <c r="S4" s="176"/>
      <c r="T4" s="176"/>
      <c r="U4" s="176"/>
      <c r="V4" s="176"/>
    </row>
    <row r="5" spans="1:22" ht="18" x14ac:dyDescent="0.25">
      <c r="A5" s="188"/>
      <c r="B5" s="191"/>
      <c r="C5" s="381"/>
      <c r="D5" s="382"/>
      <c r="E5" s="383"/>
      <c r="F5" s="387"/>
      <c r="G5" s="388"/>
      <c r="H5" s="389"/>
      <c r="I5" s="189"/>
      <c r="J5" s="190"/>
      <c r="S5" s="176"/>
      <c r="T5" s="176"/>
      <c r="U5" s="176"/>
      <c r="V5" s="176"/>
    </row>
    <row r="6" spans="1:22" x14ac:dyDescent="0.25">
      <c r="A6" s="188"/>
      <c r="B6" s="192"/>
      <c r="C6" s="403" t="str">
        <f>[14]PRESUPUESTO!C9</f>
        <v>Adecuación, mantenimiento de instalaciones de la ILC, sede centro</v>
      </c>
      <c r="D6" s="404"/>
      <c r="E6" s="404"/>
      <c r="F6" s="405"/>
      <c r="G6" s="409" t="s">
        <v>51</v>
      </c>
      <c r="H6" s="410"/>
      <c r="I6" s="193"/>
      <c r="J6" s="194"/>
    </row>
    <row r="7" spans="1:22" ht="15.75" thickBot="1" x14ac:dyDescent="0.3">
      <c r="A7" s="188"/>
      <c r="B7" s="192"/>
      <c r="C7" s="406"/>
      <c r="D7" s="407"/>
      <c r="E7" s="407"/>
      <c r="F7" s="408"/>
      <c r="G7" s="195" t="s">
        <v>51</v>
      </c>
      <c r="H7" s="196">
        <v>43635</v>
      </c>
      <c r="I7" s="197"/>
      <c r="J7" s="198"/>
    </row>
    <row r="8" spans="1:22" ht="15.75" thickTop="1" x14ac:dyDescent="0.25">
      <c r="C8" s="199"/>
      <c r="D8" s="200"/>
      <c r="E8" s="21"/>
      <c r="F8" s="21"/>
      <c r="G8" s="21"/>
      <c r="H8" s="21"/>
      <c r="I8" s="201"/>
      <c r="J8" s="202"/>
    </row>
    <row r="9" spans="1:22" ht="8.4499999999999993" customHeight="1" thickBot="1" x14ac:dyDescent="0.3">
      <c r="C9" s="199"/>
      <c r="D9" s="200"/>
      <c r="E9" s="21"/>
      <c r="F9" s="21"/>
      <c r="G9" s="21"/>
      <c r="H9" s="21"/>
      <c r="I9" s="201"/>
      <c r="J9" s="202"/>
    </row>
    <row r="10" spans="1:22" ht="15.75" thickTop="1" x14ac:dyDescent="0.25">
      <c r="A10" s="188" t="s">
        <v>386</v>
      </c>
      <c r="B10" s="203"/>
      <c r="C10" s="399" t="s">
        <v>387</v>
      </c>
      <c r="D10" s="400"/>
      <c r="E10" s="400"/>
      <c r="F10" s="400"/>
      <c r="G10" s="204"/>
      <c r="H10" s="205" t="s">
        <v>388</v>
      </c>
      <c r="I10" s="206" t="s">
        <v>389</v>
      </c>
      <c r="J10" s="207" t="s">
        <v>390</v>
      </c>
    </row>
    <row r="11" spans="1:22" x14ac:dyDescent="0.25">
      <c r="A11" s="188"/>
      <c r="B11" s="203"/>
      <c r="C11" s="401"/>
      <c r="D11" s="402"/>
      <c r="E11" s="402"/>
      <c r="F11" s="402"/>
      <c r="G11" s="208"/>
      <c r="H11" s="209" t="s">
        <v>391</v>
      </c>
      <c r="I11" s="210" t="e">
        <f>#REF!</f>
        <v>#REF!</v>
      </c>
      <c r="J11" s="211"/>
    </row>
    <row r="12" spans="1:22" x14ac:dyDescent="0.25">
      <c r="A12" s="212" t="s">
        <v>392</v>
      </c>
      <c r="B12" s="203"/>
      <c r="C12" s="213" t="s">
        <v>73</v>
      </c>
      <c r="D12" s="214" t="s">
        <v>74</v>
      </c>
      <c r="E12" s="215" t="s">
        <v>75</v>
      </c>
      <c r="F12" s="215" t="s">
        <v>393</v>
      </c>
      <c r="G12" s="216" t="s">
        <v>394</v>
      </c>
      <c r="H12" s="217" t="s">
        <v>77</v>
      </c>
      <c r="I12" s="218"/>
      <c r="J12" s="219" t="s">
        <v>77</v>
      </c>
    </row>
    <row r="13" spans="1:22" x14ac:dyDescent="0.25">
      <c r="A13" s="212"/>
      <c r="B13" s="203"/>
      <c r="C13" s="220"/>
      <c r="D13" s="188"/>
      <c r="E13" s="221"/>
      <c r="F13" s="221"/>
      <c r="G13" s="222"/>
      <c r="H13" s="223"/>
      <c r="I13" s="224"/>
      <c r="J13" s="225"/>
    </row>
    <row r="14" spans="1:22" x14ac:dyDescent="0.25">
      <c r="A14" s="212" t="s">
        <v>395</v>
      </c>
      <c r="B14" s="203"/>
      <c r="C14" s="226" t="s">
        <v>396</v>
      </c>
      <c r="D14" s="188"/>
      <c r="E14" s="221"/>
      <c r="F14" s="221"/>
      <c r="G14" s="222"/>
      <c r="H14" s="223"/>
      <c r="I14" s="224"/>
      <c r="J14" s="225"/>
    </row>
    <row r="15" spans="1:22" x14ac:dyDescent="0.25">
      <c r="A15" s="212">
        <v>100053</v>
      </c>
      <c r="B15" s="203" t="s">
        <v>397</v>
      </c>
      <c r="C15" s="213" t="s">
        <v>398</v>
      </c>
      <c r="D15" s="214" t="s">
        <v>399</v>
      </c>
      <c r="E15" s="215"/>
      <c r="F15" s="215"/>
      <c r="G15" s="216"/>
      <c r="H15" s="217">
        <f>TRUNC(E15* (1 + F15 / 100) * G15,2)</f>
        <v>0</v>
      </c>
      <c r="I15" s="218" t="e">
        <f>I11 * (E15 * (1+F15/100))</f>
        <v>#REF!</v>
      </c>
      <c r="J15" s="219" t="e">
        <f>H15 * I11</f>
        <v>#REF!</v>
      </c>
    </row>
    <row r="16" spans="1:22" x14ac:dyDescent="0.25">
      <c r="A16" s="212">
        <v>100124</v>
      </c>
      <c r="B16" s="203" t="s">
        <v>400</v>
      </c>
      <c r="C16" s="213" t="s">
        <v>401</v>
      </c>
      <c r="D16" s="214" t="s">
        <v>123</v>
      </c>
      <c r="E16" s="215"/>
      <c r="F16" s="215"/>
      <c r="G16" s="216"/>
      <c r="H16" s="217">
        <f>TRUNC(E16* (1 + F16 / 100) * G16,2)</f>
        <v>0</v>
      </c>
      <c r="I16" s="218" t="e">
        <f>I11 * (E16 * (1+F16/100))</f>
        <v>#REF!</v>
      </c>
      <c r="J16" s="219" t="e">
        <f>H16 * I11</f>
        <v>#REF!</v>
      </c>
    </row>
    <row r="17" spans="1:10" x14ac:dyDescent="0.25">
      <c r="A17" s="212">
        <v>100558</v>
      </c>
      <c r="B17" s="203" t="s">
        <v>402</v>
      </c>
      <c r="C17" s="213" t="s">
        <v>403</v>
      </c>
      <c r="D17" s="214" t="s">
        <v>404</v>
      </c>
      <c r="E17" s="215"/>
      <c r="F17" s="215"/>
      <c r="G17" s="216"/>
      <c r="H17" s="217">
        <f>TRUNC(E17* (1 + F17 / 100) * G17,2)</f>
        <v>0</v>
      </c>
      <c r="I17" s="218" t="e">
        <f>I11 * (E17 * (1+F17/100))</f>
        <v>#REF!</v>
      </c>
      <c r="J17" s="219" t="e">
        <f>H17 * I11</f>
        <v>#REF!</v>
      </c>
    </row>
    <row r="18" spans="1:10" x14ac:dyDescent="0.25">
      <c r="A18" s="227" t="s">
        <v>405</v>
      </c>
      <c r="B18" s="203"/>
      <c r="C18" s="220"/>
      <c r="D18" s="188"/>
      <c r="E18" s="221"/>
      <c r="F18" s="221"/>
      <c r="G18" s="222" t="s">
        <v>406</v>
      </c>
      <c r="H18" s="228">
        <f>SUM(H14:H17)</f>
        <v>0</v>
      </c>
      <c r="I18" s="224"/>
      <c r="J18" s="229" t="e">
        <f>SUM(J14:J17)</f>
        <v>#REF!</v>
      </c>
    </row>
    <row r="19" spans="1:10" x14ac:dyDescent="0.25">
      <c r="A19" s="212" t="s">
        <v>407</v>
      </c>
      <c r="B19" s="203"/>
      <c r="C19" s="226" t="s">
        <v>408</v>
      </c>
      <c r="D19" s="188"/>
      <c r="E19" s="221"/>
      <c r="F19" s="221"/>
      <c r="G19" s="222"/>
      <c r="H19" s="223"/>
      <c r="I19" s="224"/>
      <c r="J19" s="225"/>
    </row>
    <row r="20" spans="1:10" x14ac:dyDescent="0.25">
      <c r="A20" s="212">
        <v>200008</v>
      </c>
      <c r="B20" s="203" t="s">
        <v>408</v>
      </c>
      <c r="C20" s="213" t="s">
        <v>409</v>
      </c>
      <c r="D20" s="214" t="s">
        <v>410</v>
      </c>
      <c r="E20" s="215"/>
      <c r="F20" s="215"/>
      <c r="G20" s="216"/>
      <c r="H20" s="217">
        <f>TRUNC(E20* (1 + F20 / 100) * G20,2)</f>
        <v>0</v>
      </c>
      <c r="I20" s="218" t="e">
        <f>I11 * (E20 * (1+F20/100))</f>
        <v>#REF!</v>
      </c>
      <c r="J20" s="219" t="e">
        <f>H20 * I11</f>
        <v>#REF!</v>
      </c>
    </row>
    <row r="21" spans="1:10" x14ac:dyDescent="0.25">
      <c r="A21" s="227" t="s">
        <v>411</v>
      </c>
      <c r="B21" s="203"/>
      <c r="C21" s="220"/>
      <c r="D21" s="188"/>
      <c r="E21" s="221"/>
      <c r="F21" s="221"/>
      <c r="G21" s="222" t="s">
        <v>412</v>
      </c>
      <c r="H21" s="228">
        <f>SUM(H19:H20)</f>
        <v>0</v>
      </c>
      <c r="I21" s="224"/>
      <c r="J21" s="229" t="e">
        <f>SUM(J19:J20)</f>
        <v>#REF!</v>
      </c>
    </row>
    <row r="22" spans="1:10" x14ac:dyDescent="0.25">
      <c r="A22" s="212" t="s">
        <v>413</v>
      </c>
      <c r="B22" s="203"/>
      <c r="C22" s="230" t="s">
        <v>414</v>
      </c>
      <c r="D22" s="188"/>
      <c r="E22" s="221"/>
      <c r="F22" s="221"/>
      <c r="G22" s="222"/>
      <c r="H22" s="223"/>
      <c r="I22" s="224"/>
      <c r="J22" s="225"/>
    </row>
    <row r="23" spans="1:10" x14ac:dyDescent="0.25">
      <c r="A23" s="212">
        <v>300026</v>
      </c>
      <c r="B23" s="203" t="s">
        <v>414</v>
      </c>
      <c r="C23" s="213" t="s">
        <v>415</v>
      </c>
      <c r="D23" s="214" t="s">
        <v>416</v>
      </c>
      <c r="E23" s="215"/>
      <c r="F23" s="215"/>
      <c r="G23" s="216"/>
      <c r="H23" s="217">
        <f>TRUNC(E23* (1 + F23 / 100) * G23,2)</f>
        <v>0</v>
      </c>
      <c r="I23" s="218" t="e">
        <f>I11 * (E23 * (1+F23/100))</f>
        <v>#REF!</v>
      </c>
      <c r="J23" s="219" t="e">
        <f>H23 * I11</f>
        <v>#REF!</v>
      </c>
    </row>
    <row r="24" spans="1:10" x14ac:dyDescent="0.25">
      <c r="A24" s="227" t="s">
        <v>417</v>
      </c>
      <c r="B24" s="203"/>
      <c r="C24" s="220"/>
      <c r="D24" s="188"/>
      <c r="E24" s="221"/>
      <c r="F24" s="221"/>
      <c r="G24" s="222" t="s">
        <v>418</v>
      </c>
      <c r="H24" s="228">
        <f>SUM(H22:H23)</f>
        <v>0</v>
      </c>
      <c r="I24" s="224"/>
      <c r="J24" s="229" t="e">
        <f>SUM(J22:J23)</f>
        <v>#REF!</v>
      </c>
    </row>
    <row r="25" spans="1:10" x14ac:dyDescent="0.25">
      <c r="A25" s="188" t="s">
        <v>419</v>
      </c>
      <c r="B25" s="231"/>
      <c r="C25" s="226" t="s">
        <v>420</v>
      </c>
      <c r="D25" s="188"/>
      <c r="E25" s="221"/>
      <c r="F25" s="221"/>
      <c r="G25" s="222"/>
      <c r="H25" s="223"/>
      <c r="I25" s="224"/>
      <c r="J25" s="225"/>
    </row>
    <row r="26" spans="1:10" x14ac:dyDescent="0.25">
      <c r="A26" s="212"/>
      <c r="B26" s="203"/>
      <c r="C26" s="213"/>
      <c r="D26" s="214"/>
      <c r="E26" s="215"/>
      <c r="F26" s="215"/>
      <c r="G26" s="216"/>
      <c r="H26" s="217"/>
      <c r="I26" s="218"/>
      <c r="J26" s="219"/>
    </row>
    <row r="27" spans="1:10" x14ac:dyDescent="0.25">
      <c r="A27" s="227" t="s">
        <v>421</v>
      </c>
      <c r="B27" s="231"/>
      <c r="C27" s="220"/>
      <c r="D27" s="188"/>
      <c r="E27" s="221"/>
      <c r="F27" s="221"/>
      <c r="G27" s="222" t="s">
        <v>422</v>
      </c>
      <c r="H27" s="217">
        <f>SUM(H25:H26)</f>
        <v>0</v>
      </c>
      <c r="I27" s="224"/>
      <c r="J27" s="219">
        <f>SUM(J25:J26)</f>
        <v>0</v>
      </c>
    </row>
    <row r="28" spans="1:10" x14ac:dyDescent="0.25">
      <c r="A28" s="188"/>
      <c r="B28" s="232"/>
      <c r="C28" s="220"/>
      <c r="D28" s="188"/>
      <c r="E28" s="221"/>
      <c r="F28" s="221"/>
      <c r="G28" s="222"/>
      <c r="H28" s="223"/>
      <c r="I28" s="233" t="e">
        <f>I29-H29</f>
        <v>#REF!</v>
      </c>
      <c r="J28" s="225" t="e">
        <f>I11*H28</f>
        <v>#REF!</v>
      </c>
    </row>
    <row r="29" spans="1:10" ht="15.75" thickBot="1" x14ac:dyDescent="0.3">
      <c r="A29" s="188" t="s">
        <v>423</v>
      </c>
      <c r="B29" s="232"/>
      <c r="C29" s="234"/>
      <c r="D29" s="235"/>
      <c r="E29" s="236"/>
      <c r="F29" s="237" t="s">
        <v>424</v>
      </c>
      <c r="G29" s="238">
        <f>SUM(H12:H28)/2</f>
        <v>0</v>
      </c>
      <c r="H29" s="239">
        <f>+G29</f>
        <v>0</v>
      </c>
      <c r="I29" s="240" t="e">
        <f>SUM(J12:J28)/2</f>
        <v>#REF!</v>
      </c>
      <c r="J29" s="241" t="e">
        <f>IF($A$2="CD",IF($A$3=1,TRUNC(SUM(J12:J28)/2,0),IF($A$3=3,TRUNC(SUM(J12:J28)/2,0),TRUNC(SUM(J12:J28)/2))),TRUNC(SUM(J12:J28)/2))</f>
        <v>#REF!</v>
      </c>
    </row>
    <row r="30" spans="1:10" ht="15.75" thickTop="1" x14ac:dyDescent="0.25">
      <c r="C30" s="199"/>
      <c r="D30" s="200"/>
      <c r="E30" s="21"/>
      <c r="F30" s="21"/>
      <c r="G30" s="21"/>
      <c r="H30" s="21"/>
      <c r="I30" s="201"/>
      <c r="J30" s="202"/>
    </row>
    <row r="31" spans="1:10" ht="15.75" thickBot="1" x14ac:dyDescent="0.3">
      <c r="C31" s="199"/>
      <c r="D31" s="200"/>
      <c r="E31" s="21"/>
      <c r="F31" s="21"/>
      <c r="G31" s="21"/>
      <c r="H31" s="21"/>
      <c r="I31" s="201"/>
      <c r="J31" s="202"/>
    </row>
    <row r="32" spans="1:10" ht="15.75" hidden="1" thickBot="1" x14ac:dyDescent="0.3">
      <c r="C32" s="199"/>
      <c r="D32" s="200"/>
      <c r="E32" s="21"/>
      <c r="F32" s="21"/>
      <c r="G32" s="21"/>
      <c r="H32" s="21"/>
      <c r="I32" s="201"/>
      <c r="J32" s="202"/>
    </row>
    <row r="33" spans="1:10" ht="15.75" thickTop="1" x14ac:dyDescent="0.25">
      <c r="A33" s="188" t="s">
        <v>425</v>
      </c>
      <c r="B33" s="203"/>
      <c r="C33" s="399" t="s">
        <v>426</v>
      </c>
      <c r="D33" s="400"/>
      <c r="E33" s="400"/>
      <c r="F33" s="400"/>
      <c r="G33" s="204"/>
      <c r="H33" s="205" t="s">
        <v>388</v>
      </c>
      <c r="I33" s="206" t="s">
        <v>389</v>
      </c>
      <c r="J33" s="207" t="s">
        <v>390</v>
      </c>
    </row>
    <row r="34" spans="1:10" x14ac:dyDescent="0.25">
      <c r="A34" s="188"/>
      <c r="B34" s="203"/>
      <c r="C34" s="401"/>
      <c r="D34" s="402"/>
      <c r="E34" s="402"/>
      <c r="F34" s="402"/>
      <c r="G34" s="208"/>
      <c r="H34" s="209" t="s">
        <v>427</v>
      </c>
      <c r="I34" s="210" t="e">
        <f>I443+I973+#REF!</f>
        <v>#REF!</v>
      </c>
      <c r="J34" s="211"/>
    </row>
    <row r="35" spans="1:10" x14ac:dyDescent="0.25">
      <c r="A35" s="212" t="s">
        <v>392</v>
      </c>
      <c r="B35" s="203"/>
      <c r="C35" s="213" t="s">
        <v>73</v>
      </c>
      <c r="D35" s="214" t="s">
        <v>74</v>
      </c>
      <c r="E35" s="215" t="s">
        <v>75</v>
      </c>
      <c r="F35" s="215" t="s">
        <v>393</v>
      </c>
      <c r="G35" s="216" t="s">
        <v>394</v>
      </c>
      <c r="H35" s="217" t="s">
        <v>77</v>
      </c>
      <c r="I35" s="218"/>
      <c r="J35" s="219" t="s">
        <v>77</v>
      </c>
    </row>
    <row r="36" spans="1:10" x14ac:dyDescent="0.25">
      <c r="A36" s="212"/>
      <c r="B36" s="203"/>
      <c r="C36" s="220"/>
      <c r="D36" s="188"/>
      <c r="E36" s="221"/>
      <c r="F36" s="221"/>
      <c r="G36" s="222"/>
      <c r="H36" s="223"/>
      <c r="I36" s="224"/>
      <c r="J36" s="225"/>
    </row>
    <row r="37" spans="1:10" x14ac:dyDescent="0.25">
      <c r="A37" s="212" t="s">
        <v>395</v>
      </c>
      <c r="B37" s="203"/>
      <c r="C37" s="226" t="s">
        <v>396</v>
      </c>
      <c r="D37" s="188"/>
      <c r="E37" s="221"/>
      <c r="F37" s="221"/>
      <c r="G37" s="222"/>
      <c r="H37" s="223"/>
      <c r="I37" s="224"/>
      <c r="J37" s="225"/>
    </row>
    <row r="38" spans="1:10" x14ac:dyDescent="0.25">
      <c r="A38" s="212">
        <v>100053</v>
      </c>
      <c r="B38" s="203" t="s">
        <v>397</v>
      </c>
      <c r="C38" s="213" t="s">
        <v>398</v>
      </c>
      <c r="D38" s="214" t="s">
        <v>399</v>
      </c>
      <c r="E38" s="215"/>
      <c r="F38" s="215"/>
      <c r="G38" s="216"/>
      <c r="H38" s="217">
        <f>TRUNC(E38* (1 + F38 / 100) * G38,2)</f>
        <v>0</v>
      </c>
      <c r="I38" s="218" t="e">
        <f>I34 * (E38 * (1+F38/100))</f>
        <v>#REF!</v>
      </c>
      <c r="J38" s="219" t="e">
        <f>H38 * I34</f>
        <v>#REF!</v>
      </c>
    </row>
    <row r="39" spans="1:10" x14ac:dyDescent="0.25">
      <c r="A39" s="212">
        <v>100124</v>
      </c>
      <c r="B39" s="203" t="s">
        <v>400</v>
      </c>
      <c r="C39" s="213" t="s">
        <v>401</v>
      </c>
      <c r="D39" s="214" t="s">
        <v>123</v>
      </c>
      <c r="E39" s="215"/>
      <c r="F39" s="215"/>
      <c r="G39" s="216"/>
      <c r="H39" s="217">
        <f>TRUNC(E39* (1 + F39 / 100) * G39,2)</f>
        <v>0</v>
      </c>
      <c r="I39" s="218" t="e">
        <f>I34 * (E39 * (1+F39/100))</f>
        <v>#REF!</v>
      </c>
      <c r="J39" s="219" t="e">
        <f>H39 * I34</f>
        <v>#REF!</v>
      </c>
    </row>
    <row r="40" spans="1:10" x14ac:dyDescent="0.25">
      <c r="A40" s="212">
        <v>100558</v>
      </c>
      <c r="B40" s="203" t="s">
        <v>402</v>
      </c>
      <c r="C40" s="213" t="s">
        <v>403</v>
      </c>
      <c r="D40" s="214" t="s">
        <v>404</v>
      </c>
      <c r="E40" s="215"/>
      <c r="F40" s="215"/>
      <c r="G40" s="216"/>
      <c r="H40" s="217">
        <f>TRUNC(E40* (1 + F40 / 100) * G40,2)</f>
        <v>0</v>
      </c>
      <c r="I40" s="218" t="e">
        <f>I34 * (E40 * (1+F40/100))</f>
        <v>#REF!</v>
      </c>
      <c r="J40" s="219" t="e">
        <f>H40 * I34</f>
        <v>#REF!</v>
      </c>
    </row>
    <row r="41" spans="1:10" x14ac:dyDescent="0.25">
      <c r="A41" s="227" t="s">
        <v>405</v>
      </c>
      <c r="B41" s="203"/>
      <c r="C41" s="220"/>
      <c r="D41" s="188"/>
      <c r="E41" s="221"/>
      <c r="F41" s="221"/>
      <c r="G41" s="222" t="s">
        <v>406</v>
      </c>
      <c r="H41" s="228">
        <f>SUM(H37:H40)</f>
        <v>0</v>
      </c>
      <c r="I41" s="224"/>
      <c r="J41" s="229" t="e">
        <f>SUM(J37:J40)</f>
        <v>#REF!</v>
      </c>
    </row>
    <row r="42" spans="1:10" x14ac:dyDescent="0.25">
      <c r="A42" s="212" t="s">
        <v>407</v>
      </c>
      <c r="B42" s="203"/>
      <c r="C42" s="226" t="s">
        <v>408</v>
      </c>
      <c r="D42" s="188"/>
      <c r="E42" s="221"/>
      <c r="F42" s="221"/>
      <c r="G42" s="222"/>
      <c r="H42" s="223"/>
      <c r="I42" s="224"/>
      <c r="J42" s="225"/>
    </row>
    <row r="43" spans="1:10" x14ac:dyDescent="0.25">
      <c r="A43" s="212">
        <v>200008</v>
      </c>
      <c r="B43" s="203" t="s">
        <v>408</v>
      </c>
      <c r="C43" s="213" t="s">
        <v>409</v>
      </c>
      <c r="D43" s="214" t="s">
        <v>410</v>
      </c>
      <c r="E43" s="215"/>
      <c r="F43" s="215"/>
      <c r="G43" s="216"/>
      <c r="H43" s="217">
        <f>TRUNC(E43* (1 + F43 / 100) * G43,2)</f>
        <v>0</v>
      </c>
      <c r="I43" s="218" t="e">
        <f>I34 * (E43 * (1+F43/100))</f>
        <v>#REF!</v>
      </c>
      <c r="J43" s="219" t="e">
        <f>H43 * I34</f>
        <v>#REF!</v>
      </c>
    </row>
    <row r="44" spans="1:10" x14ac:dyDescent="0.25">
      <c r="A44" s="227" t="s">
        <v>411</v>
      </c>
      <c r="B44" s="203"/>
      <c r="C44" s="220"/>
      <c r="D44" s="188"/>
      <c r="E44" s="221"/>
      <c r="F44" s="221"/>
      <c r="G44" s="222" t="s">
        <v>412</v>
      </c>
      <c r="H44" s="228">
        <f>SUM(H42:H43)</f>
        <v>0</v>
      </c>
      <c r="I44" s="224"/>
      <c r="J44" s="229" t="e">
        <f>SUM(J42:J43)</f>
        <v>#REF!</v>
      </c>
    </row>
    <row r="45" spans="1:10" x14ac:dyDescent="0.25">
      <c r="A45" s="212" t="s">
        <v>413</v>
      </c>
      <c r="B45" s="203"/>
      <c r="C45" s="230" t="s">
        <v>414</v>
      </c>
      <c r="D45" s="188"/>
      <c r="E45" s="221"/>
      <c r="F45" s="221"/>
      <c r="G45" s="222"/>
      <c r="H45" s="223"/>
      <c r="I45" s="224"/>
      <c r="J45" s="225"/>
    </row>
    <row r="46" spans="1:10" x14ac:dyDescent="0.25">
      <c r="A46" s="212">
        <v>300026</v>
      </c>
      <c r="B46" s="203" t="s">
        <v>414</v>
      </c>
      <c r="C46" s="213" t="s">
        <v>415</v>
      </c>
      <c r="D46" s="214" t="s">
        <v>416</v>
      </c>
      <c r="E46" s="242"/>
      <c r="F46" s="215"/>
      <c r="G46" s="216"/>
      <c r="H46" s="217">
        <f>TRUNC(E46* (1 + F46 / 100) * G46,2)</f>
        <v>0</v>
      </c>
      <c r="I46" s="218" t="e">
        <f>I34 * (E46 * (1+F46/100))</f>
        <v>#REF!</v>
      </c>
      <c r="J46" s="219" t="e">
        <f>H46 * I34</f>
        <v>#REF!</v>
      </c>
    </row>
    <row r="47" spans="1:10" x14ac:dyDescent="0.25">
      <c r="A47" s="227" t="s">
        <v>417</v>
      </c>
      <c r="B47" s="203"/>
      <c r="C47" s="220"/>
      <c r="D47" s="188"/>
      <c r="E47" s="221"/>
      <c r="F47" s="221"/>
      <c r="G47" s="222" t="s">
        <v>418</v>
      </c>
      <c r="H47" s="228">
        <f>SUM(H45:H46)</f>
        <v>0</v>
      </c>
      <c r="I47" s="224"/>
      <c r="J47" s="229" t="e">
        <f>SUM(J45:J46)</f>
        <v>#REF!</v>
      </c>
    </row>
    <row r="48" spans="1:10" x14ac:dyDescent="0.25">
      <c r="A48" s="188" t="s">
        <v>419</v>
      </c>
      <c r="B48" s="231"/>
      <c r="C48" s="226" t="s">
        <v>420</v>
      </c>
      <c r="D48" s="188"/>
      <c r="E48" s="221"/>
      <c r="F48" s="221"/>
      <c r="G48" s="222"/>
      <c r="H48" s="223"/>
      <c r="I48" s="224"/>
      <c r="J48" s="225"/>
    </row>
    <row r="49" spans="1:10" x14ac:dyDescent="0.25">
      <c r="A49" s="212"/>
      <c r="B49" s="203"/>
      <c r="C49" s="213"/>
      <c r="D49" s="214"/>
      <c r="E49" s="215"/>
      <c r="F49" s="215"/>
      <c r="G49" s="216"/>
      <c r="H49" s="217"/>
      <c r="I49" s="218"/>
      <c r="J49" s="219"/>
    </row>
    <row r="50" spans="1:10" x14ac:dyDescent="0.25">
      <c r="A50" s="227" t="s">
        <v>421</v>
      </c>
      <c r="B50" s="231"/>
      <c r="C50" s="220"/>
      <c r="D50" s="188"/>
      <c r="E50" s="221"/>
      <c r="F50" s="221"/>
      <c r="G50" s="222" t="s">
        <v>422</v>
      </c>
      <c r="H50" s="217">
        <f>SUM(H48:H49)</f>
        <v>0</v>
      </c>
      <c r="I50" s="224"/>
      <c r="J50" s="219">
        <f>SUM(J48:J49)</f>
        <v>0</v>
      </c>
    </row>
    <row r="51" spans="1:10" x14ac:dyDescent="0.25">
      <c r="A51" s="188"/>
      <c r="B51" s="232"/>
      <c r="C51" s="220"/>
      <c r="D51" s="188"/>
      <c r="E51" s="221"/>
      <c r="F51" s="221"/>
      <c r="G51" s="222"/>
      <c r="H51" s="223"/>
      <c r="I51" s="233" t="e">
        <f>I52-H52</f>
        <v>#REF!</v>
      </c>
      <c r="J51" s="225" t="e">
        <f>I34*H51</f>
        <v>#REF!</v>
      </c>
    </row>
    <row r="52" spans="1:10" ht="15.75" thickBot="1" x14ac:dyDescent="0.3">
      <c r="A52" s="188" t="s">
        <v>423</v>
      </c>
      <c r="B52" s="232"/>
      <c r="C52" s="234"/>
      <c r="D52" s="235"/>
      <c r="E52" s="236"/>
      <c r="F52" s="237" t="s">
        <v>424</v>
      </c>
      <c r="G52" s="238">
        <f>SUM(H35:H51)/2</f>
        <v>0</v>
      </c>
      <c r="H52" s="239">
        <f>+G52</f>
        <v>0</v>
      </c>
      <c r="I52" s="240" t="e">
        <f>SUM(J35:J51)/2</f>
        <v>#REF!</v>
      </c>
      <c r="J52" s="241" t="e">
        <f>IF($A$2="CD",IF($A$3=1,TRUNC(SUM(J35:J51)/2,0),IF($A$3=3,TRUNC(SUM(J35:J51)/2,0),TRUNC(SUM(J35:J51)/2))),TRUNC(SUM(J35:J51)/2))</f>
        <v>#REF!</v>
      </c>
    </row>
    <row r="53" spans="1:10" ht="15.75" thickTop="1" x14ac:dyDescent="0.25">
      <c r="C53" s="199"/>
      <c r="D53" s="200"/>
      <c r="E53" s="21"/>
      <c r="F53" s="21"/>
      <c r="G53" s="21"/>
      <c r="H53" s="21"/>
      <c r="I53" s="201"/>
      <c r="J53" s="202"/>
    </row>
    <row r="54" spans="1:10" ht="15.75" thickBot="1" x14ac:dyDescent="0.3">
      <c r="C54" s="199"/>
      <c r="D54" s="200"/>
      <c r="E54" s="21"/>
      <c r="F54" s="21"/>
      <c r="G54" s="21"/>
      <c r="H54" s="21"/>
      <c r="I54" s="201"/>
      <c r="J54" s="202"/>
    </row>
    <row r="55" spans="1:10" ht="15.75" hidden="1" thickBot="1" x14ac:dyDescent="0.3">
      <c r="C55" s="199"/>
      <c r="D55" s="200"/>
      <c r="E55" s="21"/>
      <c r="F55" s="21"/>
      <c r="G55" s="21"/>
      <c r="H55" s="21"/>
      <c r="I55" s="201"/>
      <c r="J55" s="202"/>
    </row>
    <row r="56" spans="1:10" ht="15.75" thickTop="1" x14ac:dyDescent="0.25">
      <c r="A56" s="188" t="s">
        <v>428</v>
      </c>
      <c r="B56" s="203"/>
      <c r="C56" s="399" t="s">
        <v>429</v>
      </c>
      <c r="D56" s="400"/>
      <c r="E56" s="400"/>
      <c r="F56" s="400"/>
      <c r="G56" s="204"/>
      <c r="H56" s="205" t="s">
        <v>388</v>
      </c>
      <c r="I56" s="206" t="s">
        <v>389</v>
      </c>
      <c r="J56" s="207" t="s">
        <v>390</v>
      </c>
    </row>
    <row r="57" spans="1:10" x14ac:dyDescent="0.25">
      <c r="A57" s="188"/>
      <c r="B57" s="203"/>
      <c r="C57" s="401"/>
      <c r="D57" s="402"/>
      <c r="E57" s="402"/>
      <c r="F57" s="402"/>
      <c r="G57" s="208"/>
      <c r="H57" s="209" t="s">
        <v>391</v>
      </c>
      <c r="I57" s="210" t="e">
        <f>I183+I354+I913+I1415+I1696+#REF!+#REF!+#REF!</f>
        <v>#REF!</v>
      </c>
      <c r="J57" s="211"/>
    </row>
    <row r="58" spans="1:10" x14ac:dyDescent="0.25">
      <c r="A58" s="212" t="s">
        <v>392</v>
      </c>
      <c r="B58" s="203"/>
      <c r="C58" s="213" t="s">
        <v>73</v>
      </c>
      <c r="D58" s="214" t="s">
        <v>74</v>
      </c>
      <c r="E58" s="215" t="s">
        <v>75</v>
      </c>
      <c r="F58" s="215" t="s">
        <v>393</v>
      </c>
      <c r="G58" s="216" t="s">
        <v>394</v>
      </c>
      <c r="H58" s="217" t="s">
        <v>77</v>
      </c>
      <c r="I58" s="218"/>
      <c r="J58" s="219" t="s">
        <v>77</v>
      </c>
    </row>
    <row r="59" spans="1:10" x14ac:dyDescent="0.25">
      <c r="A59" s="212"/>
      <c r="B59" s="203"/>
      <c r="C59" s="220"/>
      <c r="D59" s="188"/>
      <c r="E59" s="221"/>
      <c r="F59" s="221"/>
      <c r="G59" s="222"/>
      <c r="H59" s="223"/>
      <c r="I59" s="224"/>
      <c r="J59" s="225"/>
    </row>
    <row r="60" spans="1:10" x14ac:dyDescent="0.25">
      <c r="A60" s="212" t="s">
        <v>395</v>
      </c>
      <c r="B60" s="203"/>
      <c r="C60" s="226" t="s">
        <v>396</v>
      </c>
      <c r="D60" s="188"/>
      <c r="E60" s="221"/>
      <c r="F60" s="221"/>
      <c r="G60" s="222"/>
      <c r="H60" s="223"/>
      <c r="I60" s="224"/>
      <c r="J60" s="225"/>
    </row>
    <row r="61" spans="1:10" x14ac:dyDescent="0.25">
      <c r="A61" s="212">
        <v>100053</v>
      </c>
      <c r="B61" s="203" t="s">
        <v>397</v>
      </c>
      <c r="C61" s="213" t="s">
        <v>398</v>
      </c>
      <c r="D61" s="214" t="s">
        <v>399</v>
      </c>
      <c r="E61" s="215"/>
      <c r="F61" s="215"/>
      <c r="G61" s="216"/>
      <c r="H61" s="217"/>
      <c r="I61" s="218" t="e">
        <f>I57 * (E61 * (1+F61/100))</f>
        <v>#REF!</v>
      </c>
      <c r="J61" s="219" t="e">
        <f>H61 * I57</f>
        <v>#REF!</v>
      </c>
    </row>
    <row r="62" spans="1:10" x14ac:dyDescent="0.25">
      <c r="A62" s="212">
        <v>100123</v>
      </c>
      <c r="B62" s="203" t="s">
        <v>400</v>
      </c>
      <c r="C62" s="213" t="s">
        <v>430</v>
      </c>
      <c r="D62" s="214" t="s">
        <v>123</v>
      </c>
      <c r="E62" s="215"/>
      <c r="F62" s="215"/>
      <c r="G62" s="216"/>
      <c r="H62" s="217"/>
      <c r="I62" s="218" t="e">
        <f>I57 * (E62 * (1+F62/100))</f>
        <v>#REF!</v>
      </c>
      <c r="J62" s="219" t="e">
        <f>H62 * I57</f>
        <v>#REF!</v>
      </c>
    </row>
    <row r="63" spans="1:10" x14ac:dyDescent="0.25">
      <c r="A63" s="212">
        <v>100962</v>
      </c>
      <c r="B63" s="203" t="s">
        <v>400</v>
      </c>
      <c r="C63" s="213" t="s">
        <v>431</v>
      </c>
      <c r="D63" s="214" t="s">
        <v>123</v>
      </c>
      <c r="E63" s="215"/>
      <c r="F63" s="215"/>
      <c r="G63" s="216"/>
      <c r="H63" s="217"/>
      <c r="I63" s="218" t="e">
        <f>I57 * (E63 * (1+F63/100))</f>
        <v>#REF!</v>
      </c>
      <c r="J63" s="219" t="e">
        <f>H63 * I57</f>
        <v>#REF!</v>
      </c>
    </row>
    <row r="64" spans="1:10" x14ac:dyDescent="0.25">
      <c r="A64" s="212">
        <v>100932</v>
      </c>
      <c r="B64" s="203" t="s">
        <v>432</v>
      </c>
      <c r="C64" s="213" t="s">
        <v>433</v>
      </c>
      <c r="D64" s="214" t="s">
        <v>434</v>
      </c>
      <c r="E64" s="215"/>
      <c r="F64" s="215"/>
      <c r="G64" s="216"/>
      <c r="H64" s="217"/>
      <c r="I64" s="218" t="e">
        <f>I57 * (E64 * (1+F64/100))</f>
        <v>#REF!</v>
      </c>
      <c r="J64" s="219" t="e">
        <f>H64 * I57</f>
        <v>#REF!</v>
      </c>
    </row>
    <row r="65" spans="1:10" x14ac:dyDescent="0.25">
      <c r="A65" s="212">
        <v>100558</v>
      </c>
      <c r="B65" s="203" t="s">
        <v>402</v>
      </c>
      <c r="C65" s="213" t="s">
        <v>403</v>
      </c>
      <c r="D65" s="214" t="s">
        <v>404</v>
      </c>
      <c r="E65" s="215"/>
      <c r="F65" s="215"/>
      <c r="G65" s="216"/>
      <c r="H65" s="217"/>
      <c r="I65" s="218" t="e">
        <f>I57 * (E65 * (1+F65/100))</f>
        <v>#REF!</v>
      </c>
      <c r="J65" s="219" t="e">
        <f>H65 * I57</f>
        <v>#REF!</v>
      </c>
    </row>
    <row r="66" spans="1:10" x14ac:dyDescent="0.25">
      <c r="A66" s="212">
        <v>100011</v>
      </c>
      <c r="B66" s="203" t="s">
        <v>432</v>
      </c>
      <c r="C66" s="213" t="s">
        <v>435</v>
      </c>
      <c r="D66" s="214" t="s">
        <v>434</v>
      </c>
      <c r="E66" s="215"/>
      <c r="F66" s="215"/>
      <c r="G66" s="216"/>
      <c r="H66" s="217"/>
      <c r="I66" s="218" t="e">
        <f>I57 * (E66 * (1+F66/100))</f>
        <v>#REF!</v>
      </c>
      <c r="J66" s="219" t="e">
        <f>H66 * I57</f>
        <v>#REF!</v>
      </c>
    </row>
    <row r="67" spans="1:10" x14ac:dyDescent="0.25">
      <c r="A67" s="227" t="s">
        <v>405</v>
      </c>
      <c r="B67" s="203"/>
      <c r="C67" s="220"/>
      <c r="D67" s="188"/>
      <c r="E67" s="221"/>
      <c r="F67" s="221"/>
      <c r="G67" s="222" t="s">
        <v>406</v>
      </c>
      <c r="H67" s="228">
        <f>SUM(H60:H66)</f>
        <v>0</v>
      </c>
      <c r="I67" s="224"/>
      <c r="J67" s="229" t="e">
        <f>SUM(J60:J66)</f>
        <v>#REF!</v>
      </c>
    </row>
    <row r="68" spans="1:10" x14ac:dyDescent="0.25">
      <c r="A68" s="212" t="s">
        <v>407</v>
      </c>
      <c r="B68" s="203"/>
      <c r="C68" s="226" t="s">
        <v>408</v>
      </c>
      <c r="D68" s="188"/>
      <c r="E68" s="221"/>
      <c r="F68" s="221"/>
      <c r="G68" s="222"/>
      <c r="H68" s="223"/>
      <c r="I68" s="224"/>
      <c r="J68" s="225"/>
    </row>
    <row r="69" spans="1:10" x14ac:dyDescent="0.25">
      <c r="A69" s="212">
        <v>200008</v>
      </c>
      <c r="B69" s="203" t="s">
        <v>408</v>
      </c>
      <c r="C69" s="213" t="s">
        <v>409</v>
      </c>
      <c r="D69" s="214" t="s">
        <v>410</v>
      </c>
      <c r="E69" s="215"/>
      <c r="F69" s="215"/>
      <c r="G69" s="216"/>
      <c r="H69" s="217"/>
      <c r="I69" s="218" t="e">
        <f>I57 * (E69 * (1+F69/100))</f>
        <v>#REF!</v>
      </c>
      <c r="J69" s="219" t="e">
        <f>H69 * I57</f>
        <v>#REF!</v>
      </c>
    </row>
    <row r="70" spans="1:10" x14ac:dyDescent="0.25">
      <c r="A70" s="227" t="s">
        <v>411</v>
      </c>
      <c r="B70" s="203"/>
      <c r="C70" s="220"/>
      <c r="D70" s="188"/>
      <c r="E70" s="221"/>
      <c r="F70" s="221"/>
      <c r="G70" s="222" t="s">
        <v>412</v>
      </c>
      <c r="H70" s="228">
        <f>SUM(H68:H69)</f>
        <v>0</v>
      </c>
      <c r="I70" s="224"/>
      <c r="J70" s="229" t="e">
        <f>SUM(J68:J69)</f>
        <v>#REF!</v>
      </c>
    </row>
    <row r="71" spans="1:10" x14ac:dyDescent="0.25">
      <c r="A71" s="212" t="s">
        <v>413</v>
      </c>
      <c r="B71" s="203"/>
      <c r="C71" s="230" t="s">
        <v>414</v>
      </c>
      <c r="D71" s="188"/>
      <c r="E71" s="221"/>
      <c r="F71" s="221"/>
      <c r="G71" s="222"/>
      <c r="H71" s="223"/>
      <c r="I71" s="224"/>
      <c r="J71" s="225"/>
    </row>
    <row r="72" spans="1:10" x14ac:dyDescent="0.25">
      <c r="A72" s="212">
        <v>308003</v>
      </c>
      <c r="B72" s="203" t="s">
        <v>414</v>
      </c>
      <c r="C72" s="213" t="s">
        <v>436</v>
      </c>
      <c r="D72" s="214" t="s">
        <v>437</v>
      </c>
      <c r="E72" s="215"/>
      <c r="F72" s="215"/>
      <c r="G72" s="216"/>
      <c r="H72" s="217">
        <f>TRUNC(E72* (1 + F72 / 100) * G72,2)</f>
        <v>0</v>
      </c>
      <c r="I72" s="218" t="e">
        <f>I57 * (E72 * (1+F72/100))</f>
        <v>#REF!</v>
      </c>
      <c r="J72" s="219" t="e">
        <f>H72 * I57</f>
        <v>#REF!</v>
      </c>
    </row>
    <row r="73" spans="1:10" x14ac:dyDescent="0.25">
      <c r="A73" s="212">
        <v>300026</v>
      </c>
      <c r="B73" s="203" t="s">
        <v>414</v>
      </c>
      <c r="C73" s="213" t="s">
        <v>415</v>
      </c>
      <c r="D73" s="214" t="s">
        <v>416</v>
      </c>
      <c r="E73" s="215"/>
      <c r="F73" s="215"/>
      <c r="G73" s="216"/>
      <c r="H73" s="217">
        <f>TRUNC(E73* (1 + F73 / 100) * G73,2)</f>
        <v>0</v>
      </c>
      <c r="I73" s="218" t="e">
        <f>I57 * (E73 * (1+F73/100))</f>
        <v>#REF!</v>
      </c>
      <c r="J73" s="219" t="e">
        <f>H73 * I57</f>
        <v>#REF!</v>
      </c>
    </row>
    <row r="74" spans="1:10" x14ac:dyDescent="0.25">
      <c r="A74" s="227" t="s">
        <v>417</v>
      </c>
      <c r="B74" s="203"/>
      <c r="C74" s="220"/>
      <c r="D74" s="188"/>
      <c r="E74" s="221"/>
      <c r="F74" s="221"/>
      <c r="G74" s="222" t="s">
        <v>418</v>
      </c>
      <c r="H74" s="228">
        <f>SUM(H71:H73)</f>
        <v>0</v>
      </c>
      <c r="I74" s="224"/>
      <c r="J74" s="229" t="e">
        <f>SUM(J71:J73)</f>
        <v>#REF!</v>
      </c>
    </row>
    <row r="75" spans="1:10" x14ac:dyDescent="0.25">
      <c r="A75" s="188" t="s">
        <v>419</v>
      </c>
      <c r="B75" s="231"/>
      <c r="C75" s="226" t="s">
        <v>420</v>
      </c>
      <c r="D75" s="188"/>
      <c r="E75" s="221"/>
      <c r="F75" s="221"/>
      <c r="G75" s="222"/>
      <c r="H75" s="223"/>
      <c r="I75" s="224"/>
      <c r="J75" s="225"/>
    </row>
    <row r="76" spans="1:10" x14ac:dyDescent="0.25">
      <c r="A76" s="212"/>
      <c r="B76" s="203"/>
      <c r="C76" s="213"/>
      <c r="D76" s="214"/>
      <c r="E76" s="215"/>
      <c r="F76" s="215"/>
      <c r="G76" s="216"/>
      <c r="H76" s="217"/>
      <c r="I76" s="218"/>
      <c r="J76" s="219"/>
    </row>
    <row r="77" spans="1:10" x14ac:dyDescent="0.25">
      <c r="A77" s="227" t="s">
        <v>421</v>
      </c>
      <c r="B77" s="231"/>
      <c r="C77" s="220"/>
      <c r="D77" s="188"/>
      <c r="E77" s="221"/>
      <c r="F77" s="221"/>
      <c r="G77" s="222" t="s">
        <v>422</v>
      </c>
      <c r="H77" s="217">
        <f>SUM(H75:H76)</f>
        <v>0</v>
      </c>
      <c r="I77" s="224"/>
      <c r="J77" s="219">
        <f>SUM(J75:J76)</f>
        <v>0</v>
      </c>
    </row>
    <row r="78" spans="1:10" x14ac:dyDescent="0.25">
      <c r="A78" s="188"/>
      <c r="B78" s="232"/>
      <c r="C78" s="220"/>
      <c r="D78" s="188"/>
      <c r="E78" s="221"/>
      <c r="F78" s="221"/>
      <c r="G78" s="222"/>
      <c r="H78" s="223"/>
      <c r="I78" s="233" t="e">
        <f>I79-H79</f>
        <v>#REF!</v>
      </c>
      <c r="J78" s="225" t="e">
        <f>I57*H78</f>
        <v>#REF!</v>
      </c>
    </row>
    <row r="79" spans="1:10" ht="15.75" thickBot="1" x14ac:dyDescent="0.3">
      <c r="A79" s="188" t="s">
        <v>423</v>
      </c>
      <c r="B79" s="232"/>
      <c r="C79" s="234"/>
      <c r="D79" s="235"/>
      <c r="E79" s="236"/>
      <c r="F79" s="237" t="s">
        <v>424</v>
      </c>
      <c r="G79" s="238">
        <f>SUM(H58:H78)/2</f>
        <v>0</v>
      </c>
      <c r="H79" s="243">
        <f>+G79</f>
        <v>0</v>
      </c>
      <c r="I79" s="240" t="e">
        <f>SUM(J58:J78)/2</f>
        <v>#REF!</v>
      </c>
      <c r="J79" s="241" t="e">
        <f>IF($A$2="CD",IF($A$3=1,ROUND(SUM(J58:J78)/2,0),IF($A$3=3,ROUND(SUM(J58:J78)/2,0),SUM(J58:J78)/2)),SUM(J58:J78)/2)</f>
        <v>#REF!</v>
      </c>
    </row>
    <row r="80" spans="1:10" ht="15.75" thickTop="1" x14ac:dyDescent="0.25">
      <c r="C80" s="199"/>
      <c r="D80" s="200"/>
      <c r="E80" s="21"/>
      <c r="F80" s="21"/>
      <c r="G80" s="21"/>
      <c r="H80" s="21"/>
      <c r="I80" s="201"/>
      <c r="J80" s="202"/>
    </row>
    <row r="81" spans="1:10" ht="15.75" thickBot="1" x14ac:dyDescent="0.3">
      <c r="C81" s="199"/>
      <c r="D81" s="200"/>
      <c r="E81" s="21"/>
      <c r="F81" s="21"/>
      <c r="G81" s="21"/>
      <c r="H81" s="21"/>
      <c r="I81" s="201"/>
      <c r="J81" s="202"/>
    </row>
    <row r="82" spans="1:10" ht="15.75" hidden="1" thickBot="1" x14ac:dyDescent="0.3">
      <c r="C82" s="199"/>
      <c r="D82" s="200"/>
      <c r="E82" s="21"/>
      <c r="F82" s="21"/>
      <c r="G82" s="21"/>
      <c r="H82" s="21"/>
      <c r="I82" s="201"/>
      <c r="J82" s="202"/>
    </row>
    <row r="83" spans="1:10" ht="15.75" thickTop="1" x14ac:dyDescent="0.25">
      <c r="A83" s="188" t="s">
        <v>438</v>
      </c>
      <c r="B83" s="203"/>
      <c r="C83" s="399" t="s">
        <v>439</v>
      </c>
      <c r="D83" s="400"/>
      <c r="E83" s="400"/>
      <c r="F83" s="400"/>
      <c r="G83" s="244"/>
      <c r="H83" s="205" t="s">
        <v>440</v>
      </c>
      <c r="I83" s="206" t="s">
        <v>389</v>
      </c>
      <c r="J83" s="207" t="s">
        <v>390</v>
      </c>
    </row>
    <row r="84" spans="1:10" ht="25.5" customHeight="1" x14ac:dyDescent="0.25">
      <c r="A84" s="188"/>
      <c r="B84" s="203"/>
      <c r="C84" s="401"/>
      <c r="D84" s="402"/>
      <c r="E84" s="402"/>
      <c r="F84" s="402"/>
      <c r="G84" s="245"/>
      <c r="H84" s="209" t="s">
        <v>441</v>
      </c>
      <c r="I84" s="246" t="e">
        <f>#REF!</f>
        <v>#REF!</v>
      </c>
      <c r="J84" s="211"/>
    </row>
    <row r="85" spans="1:10" x14ac:dyDescent="0.25">
      <c r="A85" s="212" t="s">
        <v>392</v>
      </c>
      <c r="B85" s="203"/>
      <c r="C85" s="213" t="s">
        <v>73</v>
      </c>
      <c r="D85" s="214" t="s">
        <v>74</v>
      </c>
      <c r="E85" s="215" t="s">
        <v>75</v>
      </c>
      <c r="F85" s="215" t="s">
        <v>393</v>
      </c>
      <c r="G85" s="216" t="s">
        <v>394</v>
      </c>
      <c r="H85" s="217" t="s">
        <v>77</v>
      </c>
      <c r="I85" s="218"/>
      <c r="J85" s="219" t="s">
        <v>77</v>
      </c>
    </row>
    <row r="86" spans="1:10" x14ac:dyDescent="0.25">
      <c r="A86" s="212"/>
      <c r="B86" s="203"/>
      <c r="C86" s="220"/>
      <c r="D86" s="188"/>
      <c r="E86" s="221"/>
      <c r="F86" s="221"/>
      <c r="G86" s="222"/>
      <c r="H86" s="223"/>
      <c r="I86" s="224"/>
      <c r="J86" s="225"/>
    </row>
    <row r="87" spans="1:10" x14ac:dyDescent="0.25">
      <c r="A87" s="212" t="s">
        <v>407</v>
      </c>
      <c r="B87" s="203"/>
      <c r="C87" s="226" t="s">
        <v>408</v>
      </c>
      <c r="D87" s="188"/>
      <c r="E87" s="221"/>
      <c r="F87" s="221"/>
      <c r="G87" s="222"/>
      <c r="H87" s="223"/>
      <c r="I87" s="224"/>
      <c r="J87" s="225"/>
    </row>
    <row r="88" spans="1:10" x14ac:dyDescent="0.25">
      <c r="A88" s="212">
        <v>200009</v>
      </c>
      <c r="B88" s="203" t="s">
        <v>408</v>
      </c>
      <c r="C88" s="213" t="s">
        <v>442</v>
      </c>
      <c r="D88" s="214" t="s">
        <v>410</v>
      </c>
      <c r="E88" s="215"/>
      <c r="F88" s="215"/>
      <c r="G88" s="216"/>
      <c r="H88" s="217">
        <f>TRUNC(E88* (1 + F88 / 100) * G88,2)</f>
        <v>0</v>
      </c>
      <c r="I88" s="218" t="e">
        <f>I84 * (E88 * (1+F88/100))</f>
        <v>#REF!</v>
      </c>
      <c r="J88" s="219" t="e">
        <f>H88 * I84</f>
        <v>#REF!</v>
      </c>
    </row>
    <row r="89" spans="1:10" x14ac:dyDescent="0.25">
      <c r="A89" s="188" t="s">
        <v>411</v>
      </c>
      <c r="B89" s="203"/>
      <c r="C89" s="220"/>
      <c r="D89" s="188"/>
      <c r="E89" s="221"/>
      <c r="F89" s="221"/>
      <c r="G89" s="222" t="s">
        <v>412</v>
      </c>
      <c r="H89" s="228">
        <f>SUM(H87:H88)</f>
        <v>0</v>
      </c>
      <c r="I89" s="224"/>
      <c r="J89" s="229" t="e">
        <f>SUM(J87:J88)</f>
        <v>#REF!</v>
      </c>
    </row>
    <row r="90" spans="1:10" x14ac:dyDescent="0.25">
      <c r="A90" s="212" t="s">
        <v>413</v>
      </c>
      <c r="B90" s="203"/>
      <c r="C90" s="230" t="s">
        <v>414</v>
      </c>
      <c r="D90" s="188"/>
      <c r="E90" s="221"/>
      <c r="F90" s="221"/>
      <c r="G90" s="222"/>
      <c r="H90" s="223"/>
      <c r="I90" s="224"/>
      <c r="J90" s="225"/>
    </row>
    <row r="91" spans="1:10" x14ac:dyDescent="0.25">
      <c r="A91" s="212">
        <v>300026</v>
      </c>
      <c r="B91" s="203" t="s">
        <v>414</v>
      </c>
      <c r="C91" s="213" t="s">
        <v>415</v>
      </c>
      <c r="D91" s="214" t="s">
        <v>416</v>
      </c>
      <c r="E91" s="215"/>
      <c r="F91" s="215"/>
      <c r="G91" s="216"/>
      <c r="H91" s="217">
        <f>TRUNC(E91* (1 + F91 / 100) * G91,2)</f>
        <v>0</v>
      </c>
      <c r="I91" s="218" t="e">
        <f>I84 * (E91 * (1+F91/100))</f>
        <v>#REF!</v>
      </c>
      <c r="J91" s="219" t="e">
        <f>H91 * I84</f>
        <v>#REF!</v>
      </c>
    </row>
    <row r="92" spans="1:10" x14ac:dyDescent="0.25">
      <c r="A92" s="212">
        <v>300002</v>
      </c>
      <c r="B92" s="203" t="s">
        <v>414</v>
      </c>
      <c r="C92" s="213" t="s">
        <v>443</v>
      </c>
      <c r="D92" s="214" t="s">
        <v>444</v>
      </c>
      <c r="E92" s="215"/>
      <c r="F92" s="215"/>
      <c r="G92" s="216"/>
      <c r="H92" s="217">
        <f>TRUNC(E92* (1 + F92 / 100) * G92,2)</f>
        <v>0</v>
      </c>
      <c r="I92" s="218" t="e">
        <f>I84 * (E92 * (1+F92/100))</f>
        <v>#REF!</v>
      </c>
      <c r="J92" s="219" t="e">
        <f>H92 * I84</f>
        <v>#REF!</v>
      </c>
    </row>
    <row r="93" spans="1:10" x14ac:dyDescent="0.25">
      <c r="A93" s="212">
        <v>300050</v>
      </c>
      <c r="B93" s="203" t="s">
        <v>414</v>
      </c>
      <c r="C93" s="213" t="s">
        <v>445</v>
      </c>
      <c r="D93" s="214" t="s">
        <v>437</v>
      </c>
      <c r="E93" s="215"/>
      <c r="F93" s="215"/>
      <c r="G93" s="216"/>
      <c r="H93" s="217">
        <f>TRUNC(E93* (1 + F93 / 100) * G93,2)</f>
        <v>0</v>
      </c>
      <c r="I93" s="218" t="e">
        <f>I84 * (E93 * (1+F93/100))</f>
        <v>#REF!</v>
      </c>
      <c r="J93" s="219" t="e">
        <f>H93 * I84</f>
        <v>#REF!</v>
      </c>
    </row>
    <row r="94" spans="1:10" x14ac:dyDescent="0.25">
      <c r="A94" s="188" t="s">
        <v>417</v>
      </c>
      <c r="B94" s="203"/>
      <c r="C94" s="220"/>
      <c r="D94" s="188"/>
      <c r="E94" s="221"/>
      <c r="F94" s="221"/>
      <c r="G94" s="222" t="s">
        <v>418</v>
      </c>
      <c r="H94" s="228">
        <f>SUM(H90:H93)</f>
        <v>0</v>
      </c>
      <c r="I94" s="224"/>
      <c r="J94" s="229" t="e">
        <f>SUM(J90:J93)</f>
        <v>#REF!</v>
      </c>
    </row>
    <row r="95" spans="1:10" hidden="1" x14ac:dyDescent="0.25">
      <c r="A95" s="188" t="s">
        <v>419</v>
      </c>
      <c r="B95" s="21"/>
      <c r="C95" s="226" t="s">
        <v>420</v>
      </c>
      <c r="D95" s="188"/>
      <c r="E95" s="221"/>
      <c r="F95" s="221"/>
      <c r="G95" s="222"/>
      <c r="H95" s="223"/>
      <c r="I95" s="224"/>
      <c r="J95" s="225"/>
    </row>
    <row r="96" spans="1:10" hidden="1" x14ac:dyDescent="0.25">
      <c r="A96" s="212"/>
      <c r="B96" s="203"/>
      <c r="C96" s="213"/>
      <c r="D96" s="214"/>
      <c r="E96" s="215"/>
      <c r="F96" s="215"/>
      <c r="G96" s="216"/>
      <c r="H96" s="217"/>
      <c r="I96" s="218"/>
      <c r="J96" s="219"/>
    </row>
    <row r="97" spans="1:10" hidden="1" x14ac:dyDescent="0.25">
      <c r="A97" s="227" t="s">
        <v>421</v>
      </c>
      <c r="B97" s="21"/>
      <c r="C97" s="220"/>
      <c r="D97" s="188"/>
      <c r="E97" s="221"/>
      <c r="F97" s="221"/>
      <c r="G97" s="222" t="s">
        <v>422</v>
      </c>
      <c r="H97" s="217">
        <f>SUM(H95:H96)</f>
        <v>0</v>
      </c>
      <c r="I97" s="224"/>
      <c r="J97" s="219">
        <f>SUM(J95:J96)</f>
        <v>0</v>
      </c>
    </row>
    <row r="98" spans="1:10" x14ac:dyDescent="0.25">
      <c r="A98" s="188"/>
      <c r="B98" s="232"/>
      <c r="C98" s="220"/>
      <c r="D98" s="188"/>
      <c r="E98" s="221"/>
      <c r="F98" s="221"/>
      <c r="G98" s="222"/>
      <c r="H98" s="223"/>
      <c r="I98" s="233"/>
      <c r="J98" s="225"/>
    </row>
    <row r="99" spans="1:10" ht="15.75" thickBot="1" x14ac:dyDescent="0.3">
      <c r="A99" s="188" t="s">
        <v>423</v>
      </c>
      <c r="B99" s="232"/>
      <c r="C99" s="234"/>
      <c r="D99" s="235"/>
      <c r="E99" s="236"/>
      <c r="F99" s="237" t="s">
        <v>424</v>
      </c>
      <c r="G99" s="238">
        <f>SUM(H85:H98)/2</f>
        <v>0</v>
      </c>
      <c r="H99" s="239">
        <f>G99</f>
        <v>0</v>
      </c>
      <c r="I99" s="240" t="e">
        <f>SUM(J85:J98)/2</f>
        <v>#REF!</v>
      </c>
      <c r="J99" s="241" t="e">
        <f>IF($A$2="CD",IF($A$3=1,ROUND(SUM(J85:J98)/2,0),IF($A$3=3,ROUND(SUM(J85:J98)/2,-1),SUM(J85:J98)/2)),SUM(J85:J98)/2)</f>
        <v>#REF!</v>
      </c>
    </row>
    <row r="100" spans="1:10" ht="15.75" thickTop="1" x14ac:dyDescent="0.25">
      <c r="A100" s="188" t="s">
        <v>446</v>
      </c>
      <c r="B100" s="232"/>
      <c r="C100" s="247" t="s">
        <v>371</v>
      </c>
      <c r="D100" s="248"/>
      <c r="E100" s="249"/>
      <c r="F100" s="249"/>
      <c r="G100" s="250"/>
      <c r="H100" s="251"/>
      <c r="I100" s="224"/>
      <c r="J100" s="252"/>
    </row>
    <row r="101" spans="1:10" x14ac:dyDescent="0.25">
      <c r="A101" s="212" t="s">
        <v>361</v>
      </c>
      <c r="B101" s="232"/>
      <c r="C101" s="253" t="s">
        <v>373</v>
      </c>
      <c r="D101" s="254"/>
      <c r="E101" s="255"/>
      <c r="F101" s="256"/>
      <c r="G101" s="257"/>
      <c r="H101" s="258">
        <f>ROUND(H99*F101,2)</f>
        <v>0</v>
      </c>
      <c r="I101" s="224"/>
      <c r="J101" s="219" t="e">
        <f>ROUND(J99*F101,2)</f>
        <v>#REF!</v>
      </c>
    </row>
    <row r="102" spans="1:10" x14ac:dyDescent="0.25">
      <c r="A102" s="212" t="s">
        <v>447</v>
      </c>
      <c r="B102" s="232"/>
      <c r="C102" s="253" t="s">
        <v>374</v>
      </c>
      <c r="D102" s="254"/>
      <c r="E102" s="255"/>
      <c r="F102" s="256"/>
      <c r="G102" s="257"/>
      <c r="H102" s="258">
        <f>ROUND(H99*F102,2)</f>
        <v>0</v>
      </c>
      <c r="I102" s="224"/>
      <c r="J102" s="219" t="e">
        <f>ROUND(J99*F102,2)</f>
        <v>#REF!</v>
      </c>
    </row>
    <row r="103" spans="1:10" x14ac:dyDescent="0.25">
      <c r="A103" s="212" t="s">
        <v>448</v>
      </c>
      <c r="B103" s="232"/>
      <c r="C103" s="253" t="s">
        <v>375</v>
      </c>
      <c r="D103" s="254"/>
      <c r="E103" s="255"/>
      <c r="F103" s="256"/>
      <c r="G103" s="257"/>
      <c r="H103" s="258">
        <f>ROUND(H99*F103,2)</f>
        <v>0</v>
      </c>
      <c r="I103" s="224"/>
      <c r="J103" s="219" t="e">
        <f>ROUND(J99*F103,2)</f>
        <v>#REF!</v>
      </c>
    </row>
    <row r="104" spans="1:10" x14ac:dyDescent="0.25">
      <c r="A104" s="212" t="s">
        <v>379</v>
      </c>
      <c r="B104" s="232"/>
      <c r="C104" s="253" t="s">
        <v>377</v>
      </c>
      <c r="D104" s="254"/>
      <c r="E104" s="255"/>
      <c r="F104" s="256"/>
      <c r="G104" s="257"/>
      <c r="H104" s="258">
        <f>ROUND(H103*F104,2)</f>
        <v>0</v>
      </c>
      <c r="I104" s="224"/>
      <c r="J104" s="219" t="e">
        <f>ROUND(J103*F104,2)</f>
        <v>#REF!</v>
      </c>
    </row>
    <row r="105" spans="1:10" x14ac:dyDescent="0.25">
      <c r="A105" s="188" t="s">
        <v>449</v>
      </c>
      <c r="B105" s="232"/>
      <c r="C105" s="226" t="s">
        <v>450</v>
      </c>
      <c r="D105" s="188"/>
      <c r="E105" s="221"/>
      <c r="F105" s="221"/>
      <c r="G105" s="259"/>
      <c r="H105" s="260">
        <f>SUM(H101:H104)</f>
        <v>0</v>
      </c>
      <c r="I105" s="233"/>
      <c r="J105" s="261" t="e">
        <f>SUM(J101:J104)</f>
        <v>#REF!</v>
      </c>
    </row>
    <row r="106" spans="1:10" ht="15.75" thickBot="1" x14ac:dyDescent="0.3">
      <c r="A106" s="188" t="s">
        <v>451</v>
      </c>
      <c r="B106" s="232"/>
      <c r="C106" s="262"/>
      <c r="D106" s="263"/>
      <c r="E106" s="236"/>
      <c r="F106" s="237" t="s">
        <v>452</v>
      </c>
      <c r="G106" s="264">
        <f>H105+H99</f>
        <v>0</v>
      </c>
      <c r="H106" s="265">
        <f>IF($A$3=2,ROUND((H99+H105),2),IF($A$3=3,ROUND((H99+H105),-1),ROUND((H99+H105),0)))</f>
        <v>0</v>
      </c>
      <c r="I106" s="240"/>
      <c r="J106" s="241" t="e">
        <f>IF($A$3=2,ROUND((J99+J105),2),IF($A$3=3,ROUND((J99+J105),-1),ROUND((J99+J105),0)))</f>
        <v>#REF!</v>
      </c>
    </row>
    <row r="107" spans="1:10" ht="15.75" thickTop="1" x14ac:dyDescent="0.25">
      <c r="C107" s="199"/>
      <c r="D107" s="200"/>
      <c r="E107" s="21"/>
      <c r="F107" s="21"/>
      <c r="G107" s="21"/>
      <c r="H107" s="21"/>
      <c r="I107" s="201"/>
      <c r="J107" s="202"/>
    </row>
    <row r="108" spans="1:10" ht="5.45" customHeight="1" thickBot="1" x14ac:dyDescent="0.3">
      <c r="C108" s="199"/>
      <c r="D108" s="200"/>
      <c r="E108" s="21"/>
      <c r="F108" s="21"/>
      <c r="G108" s="21"/>
      <c r="H108" s="21"/>
      <c r="I108" s="201"/>
      <c r="J108" s="202"/>
    </row>
    <row r="109" spans="1:10" ht="15.75" thickTop="1" x14ac:dyDescent="0.25">
      <c r="A109" s="188" t="s">
        <v>453</v>
      </c>
      <c r="B109" s="203"/>
      <c r="C109" s="399" t="s">
        <v>454</v>
      </c>
      <c r="D109" s="400"/>
      <c r="E109" s="400"/>
      <c r="F109" s="400"/>
      <c r="G109" s="204"/>
      <c r="H109" s="205" t="s">
        <v>455</v>
      </c>
      <c r="I109" s="206" t="s">
        <v>389</v>
      </c>
      <c r="J109" s="207" t="s">
        <v>390</v>
      </c>
    </row>
    <row r="110" spans="1:10" ht="11.45" customHeight="1" x14ac:dyDescent="0.25">
      <c r="A110" s="188"/>
      <c r="B110" s="203"/>
      <c r="C110" s="401"/>
      <c r="D110" s="402"/>
      <c r="E110" s="402"/>
      <c r="F110" s="402"/>
      <c r="G110" s="208"/>
      <c r="H110" s="209" t="s">
        <v>456</v>
      </c>
      <c r="I110" s="246" t="e">
        <f>#REF!</f>
        <v>#REF!</v>
      </c>
      <c r="J110" s="211"/>
    </row>
    <row r="111" spans="1:10" x14ac:dyDescent="0.25">
      <c r="A111" s="212" t="s">
        <v>392</v>
      </c>
      <c r="B111" s="203"/>
      <c r="C111" s="213" t="s">
        <v>73</v>
      </c>
      <c r="D111" s="214" t="s">
        <v>74</v>
      </c>
      <c r="E111" s="215" t="s">
        <v>75</v>
      </c>
      <c r="F111" s="215" t="s">
        <v>393</v>
      </c>
      <c r="G111" s="216" t="s">
        <v>394</v>
      </c>
      <c r="H111" s="217" t="s">
        <v>77</v>
      </c>
      <c r="I111" s="218"/>
      <c r="J111" s="219" t="s">
        <v>77</v>
      </c>
    </row>
    <row r="112" spans="1:10" ht="10.9" customHeight="1" x14ac:dyDescent="0.25">
      <c r="A112" s="212"/>
      <c r="B112" s="203"/>
      <c r="C112" s="220"/>
      <c r="D112" s="188"/>
      <c r="E112" s="221"/>
      <c r="F112" s="221"/>
      <c r="G112" s="222"/>
      <c r="H112" s="223"/>
      <c r="I112" s="224"/>
      <c r="J112" s="225"/>
    </row>
    <row r="113" spans="1:19" ht="12" customHeight="1" x14ac:dyDescent="0.25">
      <c r="A113" s="212" t="s">
        <v>395</v>
      </c>
      <c r="B113" s="203"/>
      <c r="C113" s="226" t="s">
        <v>396</v>
      </c>
      <c r="D113" s="188"/>
      <c r="E113" s="221"/>
      <c r="F113" s="221"/>
      <c r="G113" s="222"/>
      <c r="H113" s="223"/>
      <c r="I113" s="224"/>
      <c r="J113" s="225"/>
    </row>
    <row r="114" spans="1:19" x14ac:dyDescent="0.25">
      <c r="A114" s="212">
        <v>101651</v>
      </c>
      <c r="B114" s="203" t="s">
        <v>457</v>
      </c>
      <c r="C114" s="213" t="s">
        <v>458</v>
      </c>
      <c r="D114" s="214" t="s">
        <v>404</v>
      </c>
      <c r="E114" s="215"/>
      <c r="F114" s="215"/>
      <c r="G114" s="216"/>
      <c r="H114" s="217">
        <f>TRUNC(E114* (1 + F114 / 100) * G114,2)</f>
        <v>0</v>
      </c>
      <c r="I114" s="218" t="e">
        <f>I110 * (E114 * (1+F114/100))</f>
        <v>#REF!</v>
      </c>
      <c r="J114" s="219" t="e">
        <f>H114 * I110</f>
        <v>#REF!</v>
      </c>
      <c r="S114" s="266"/>
    </row>
    <row r="115" spans="1:19" x14ac:dyDescent="0.25">
      <c r="A115" s="212">
        <v>100107</v>
      </c>
      <c r="B115" s="203" t="s">
        <v>459</v>
      </c>
      <c r="C115" s="213" t="s">
        <v>460</v>
      </c>
      <c r="D115" s="214" t="s">
        <v>434</v>
      </c>
      <c r="E115" s="215"/>
      <c r="F115" s="215"/>
      <c r="G115" s="216"/>
      <c r="H115" s="217">
        <f>TRUNC(E115* (1 + F115 / 100) * G115,2)</f>
        <v>0</v>
      </c>
      <c r="I115" s="218" t="e">
        <f>I110 * (E115 * (1+F115/100))</f>
        <v>#REF!</v>
      </c>
      <c r="J115" s="219" t="e">
        <f>H115 * I110</f>
        <v>#REF!</v>
      </c>
      <c r="S115" s="266"/>
    </row>
    <row r="116" spans="1:19" x14ac:dyDescent="0.25">
      <c r="A116" s="212">
        <v>103244</v>
      </c>
      <c r="B116" s="203" t="s">
        <v>459</v>
      </c>
      <c r="C116" s="213" t="s">
        <v>461</v>
      </c>
      <c r="D116" s="214" t="s">
        <v>434</v>
      </c>
      <c r="E116" s="215"/>
      <c r="F116" s="215"/>
      <c r="G116" s="216"/>
      <c r="H116" s="217">
        <f>TRUNC(E116 * (1 + F116 / 100) * G116,2)</f>
        <v>0</v>
      </c>
      <c r="I116" s="218" t="e">
        <f>I110 * (E116 * (1+F116/100))</f>
        <v>#REF!</v>
      </c>
      <c r="J116" s="219" t="e">
        <f>H116 * I110</f>
        <v>#REF!</v>
      </c>
      <c r="S116" s="266"/>
    </row>
    <row r="117" spans="1:19" x14ac:dyDescent="0.25">
      <c r="A117" s="212">
        <v>101008</v>
      </c>
      <c r="B117" s="203" t="s">
        <v>462</v>
      </c>
      <c r="C117" s="213" t="s">
        <v>463</v>
      </c>
      <c r="D117" s="214" t="s">
        <v>404</v>
      </c>
      <c r="E117" s="215"/>
      <c r="F117" s="215"/>
      <c r="G117" s="216"/>
      <c r="H117" s="217">
        <f>TRUNC(E117* (1 + F117 / 100) * G117,2)</f>
        <v>0</v>
      </c>
      <c r="I117" s="218" t="e">
        <f>I110 * (E117 * (1+F117/100))</f>
        <v>#REF!</v>
      </c>
      <c r="J117" s="219" t="e">
        <f>H117 * I110</f>
        <v>#REF!</v>
      </c>
      <c r="S117" s="266"/>
    </row>
    <row r="118" spans="1:19" ht="24" x14ac:dyDescent="0.25">
      <c r="A118" s="212">
        <v>100013</v>
      </c>
      <c r="B118" s="203" t="s">
        <v>462</v>
      </c>
      <c r="C118" s="213" t="s">
        <v>464</v>
      </c>
      <c r="D118" s="214" t="s">
        <v>404</v>
      </c>
      <c r="E118" s="215"/>
      <c r="F118" s="215"/>
      <c r="G118" s="216"/>
      <c r="H118" s="217">
        <f>TRUNC(E118* (1 + F118 / 100) * G118,2)</f>
        <v>0</v>
      </c>
      <c r="I118" s="218" t="e">
        <f>I110 * (E118 * (1+F118/100))</f>
        <v>#REF!</v>
      </c>
      <c r="J118" s="219" t="e">
        <f>H118 * I110</f>
        <v>#REF!</v>
      </c>
    </row>
    <row r="119" spans="1:19" x14ac:dyDescent="0.25">
      <c r="A119" s="227" t="s">
        <v>405</v>
      </c>
      <c r="B119" s="203"/>
      <c r="C119" s="220"/>
      <c r="D119" s="188"/>
      <c r="E119" s="221"/>
      <c r="F119" s="221"/>
      <c r="G119" s="222" t="s">
        <v>406</v>
      </c>
      <c r="H119" s="228">
        <f>SUM(H113:H118)</f>
        <v>0</v>
      </c>
      <c r="I119" s="224"/>
      <c r="J119" s="229" t="e">
        <f>SUM(J113:J118)</f>
        <v>#REF!</v>
      </c>
    </row>
    <row r="120" spans="1:19" x14ac:dyDescent="0.25">
      <c r="A120" s="212" t="s">
        <v>407</v>
      </c>
      <c r="B120" s="203"/>
      <c r="C120" s="226" t="s">
        <v>408</v>
      </c>
      <c r="D120" s="188"/>
      <c r="E120" s="221"/>
      <c r="F120" s="221"/>
      <c r="G120" s="222"/>
      <c r="H120" s="223"/>
      <c r="I120" s="224"/>
      <c r="J120" s="225"/>
    </row>
    <row r="121" spans="1:19" x14ac:dyDescent="0.25">
      <c r="A121" s="212">
        <v>200010</v>
      </c>
      <c r="B121" s="203" t="s">
        <v>408</v>
      </c>
      <c r="C121" s="213" t="s">
        <v>465</v>
      </c>
      <c r="D121" s="214" t="s">
        <v>410</v>
      </c>
      <c r="E121" s="215"/>
      <c r="F121" s="215"/>
      <c r="G121" s="216"/>
      <c r="H121" s="217"/>
      <c r="I121" s="218" t="e">
        <f>I110 * (E121 * (1+F121/100))</f>
        <v>#REF!</v>
      </c>
      <c r="J121" s="219" t="e">
        <f>H121 * I110</f>
        <v>#REF!</v>
      </c>
    </row>
    <row r="122" spans="1:19" x14ac:dyDescent="0.25">
      <c r="A122" s="212">
        <v>200023</v>
      </c>
      <c r="B122" s="203" t="s">
        <v>408</v>
      </c>
      <c r="C122" s="213" t="s">
        <v>466</v>
      </c>
      <c r="D122" s="214" t="s">
        <v>410</v>
      </c>
      <c r="E122" s="215"/>
      <c r="F122" s="215"/>
      <c r="G122" s="216"/>
      <c r="H122" s="217"/>
      <c r="I122" s="218" t="e">
        <f>I110 * (E122 * (1+F122/100))</f>
        <v>#REF!</v>
      </c>
      <c r="J122" s="219" t="e">
        <f>H122 * I110</f>
        <v>#REF!</v>
      </c>
    </row>
    <row r="123" spans="1:19" x14ac:dyDescent="0.25">
      <c r="A123" s="212">
        <v>200026</v>
      </c>
      <c r="B123" s="203" t="s">
        <v>408</v>
      </c>
      <c r="C123" s="213" t="s">
        <v>467</v>
      </c>
      <c r="D123" s="214" t="s">
        <v>410</v>
      </c>
      <c r="E123" s="215"/>
      <c r="F123" s="215"/>
      <c r="G123" s="216"/>
      <c r="H123" s="217"/>
      <c r="I123" s="218" t="e">
        <f>I110 * (E123 * (1+F123/100))</f>
        <v>#REF!</v>
      </c>
      <c r="J123" s="219" t="e">
        <f>H123 * I110</f>
        <v>#REF!</v>
      </c>
    </row>
    <row r="124" spans="1:19" x14ac:dyDescent="0.25">
      <c r="A124" s="227" t="s">
        <v>411</v>
      </c>
      <c r="B124" s="203"/>
      <c r="C124" s="220"/>
      <c r="D124" s="188"/>
      <c r="E124" s="221"/>
      <c r="F124" s="221"/>
      <c r="G124" s="222" t="s">
        <v>412</v>
      </c>
      <c r="H124" s="228">
        <f>SUM(H120:H123)</f>
        <v>0</v>
      </c>
      <c r="I124" s="224"/>
      <c r="J124" s="229" t="e">
        <f>SUM(J120:J123)</f>
        <v>#REF!</v>
      </c>
    </row>
    <row r="125" spans="1:19" x14ac:dyDescent="0.25">
      <c r="A125" s="212" t="s">
        <v>413</v>
      </c>
      <c r="B125" s="203"/>
      <c r="C125" s="230" t="s">
        <v>414</v>
      </c>
      <c r="D125" s="188"/>
      <c r="E125" s="221"/>
      <c r="F125" s="221"/>
      <c r="G125" s="222"/>
      <c r="H125" s="223"/>
      <c r="I125" s="224"/>
      <c r="J125" s="225"/>
    </row>
    <row r="126" spans="1:19" x14ac:dyDescent="0.25">
      <c r="A126" s="212">
        <v>300048</v>
      </c>
      <c r="B126" s="203" t="s">
        <v>414</v>
      </c>
      <c r="C126" s="213" t="s">
        <v>468</v>
      </c>
      <c r="D126" s="214" t="s">
        <v>437</v>
      </c>
      <c r="E126" s="215"/>
      <c r="F126" s="215"/>
      <c r="G126" s="216"/>
      <c r="H126" s="217">
        <f>TRUNC(E126* (1 + F126 / 100) * G126,2)</f>
        <v>0</v>
      </c>
      <c r="I126" s="218" t="e">
        <f>I110 * (E126 * (1+F126/100))</f>
        <v>#REF!</v>
      </c>
      <c r="J126" s="219" t="e">
        <f>H126 * I110</f>
        <v>#REF!</v>
      </c>
    </row>
    <row r="127" spans="1:19" x14ac:dyDescent="0.25">
      <c r="A127" s="212">
        <v>300039</v>
      </c>
      <c r="B127" s="203" t="s">
        <v>414</v>
      </c>
      <c r="C127" s="213" t="s">
        <v>469</v>
      </c>
      <c r="D127" s="214" t="s">
        <v>437</v>
      </c>
      <c r="E127" s="215"/>
      <c r="F127" s="215"/>
      <c r="G127" s="216"/>
      <c r="H127" s="217">
        <f>TRUNC(E127 * (1 + F127 / 100) * G127,2)</f>
        <v>0</v>
      </c>
      <c r="I127" s="218" t="e">
        <f>I110 * (E127 * (1+F127/100))</f>
        <v>#REF!</v>
      </c>
      <c r="J127" s="219" t="e">
        <f>H127 * I110</f>
        <v>#REF!</v>
      </c>
    </row>
    <row r="128" spans="1:19" ht="24" x14ac:dyDescent="0.25">
      <c r="A128" s="212"/>
      <c r="B128" s="203"/>
      <c r="C128" s="213" t="s">
        <v>470</v>
      </c>
      <c r="D128" s="214" t="s">
        <v>471</v>
      </c>
      <c r="E128" s="215"/>
      <c r="F128" s="215"/>
      <c r="G128" s="216"/>
      <c r="H128" s="217">
        <f>TRUNC(E128 * (1 + F128 / 100) * G128,2)</f>
        <v>0</v>
      </c>
      <c r="I128" s="218"/>
      <c r="J128" s="219"/>
    </row>
    <row r="129" spans="1:10" x14ac:dyDescent="0.25">
      <c r="A129" s="212">
        <v>300026</v>
      </c>
      <c r="B129" s="203" t="s">
        <v>414</v>
      </c>
      <c r="C129" s="213" t="s">
        <v>415</v>
      </c>
      <c r="D129" s="214" t="s">
        <v>472</v>
      </c>
      <c r="E129" s="267"/>
      <c r="F129" s="215"/>
      <c r="G129" s="216"/>
      <c r="H129" s="217">
        <f>TRUNC(E129* (1 + F129 / 100) * G129,2)</f>
        <v>0</v>
      </c>
      <c r="I129" s="218" t="e">
        <f>I110 * (E129 * (1+F129/100))</f>
        <v>#REF!</v>
      </c>
      <c r="J129" s="219" t="e">
        <f>H129 * I110</f>
        <v>#REF!</v>
      </c>
    </row>
    <row r="130" spans="1:10" x14ac:dyDescent="0.25">
      <c r="A130" s="212"/>
      <c r="B130" s="203"/>
      <c r="C130" s="213" t="s">
        <v>473</v>
      </c>
      <c r="D130" s="214" t="s">
        <v>437</v>
      </c>
      <c r="E130" s="268"/>
      <c r="F130" s="215"/>
      <c r="G130" s="216"/>
      <c r="H130" s="217">
        <f>TRUNC(E130* (1 + F130 / 100) * G130,2)</f>
        <v>0</v>
      </c>
      <c r="I130" s="218"/>
      <c r="J130" s="219"/>
    </row>
    <row r="131" spans="1:10" x14ac:dyDescent="0.25">
      <c r="A131" s="212">
        <v>300002</v>
      </c>
      <c r="B131" s="203" t="s">
        <v>414</v>
      </c>
      <c r="C131" s="213" t="s">
        <v>443</v>
      </c>
      <c r="D131" s="214" t="s">
        <v>444</v>
      </c>
      <c r="E131" s="215"/>
      <c r="F131" s="215"/>
      <c r="G131" s="216"/>
      <c r="H131" s="217">
        <f>TRUNC(E131* (1 + F131 / 100) * G131,2)</f>
        <v>0</v>
      </c>
      <c r="I131" s="218" t="e">
        <f>I110 * (E131 * (1+F131/100))</f>
        <v>#REF!</v>
      </c>
      <c r="J131" s="219" t="e">
        <f>H131 * I110</f>
        <v>#REF!</v>
      </c>
    </row>
    <row r="132" spans="1:10" x14ac:dyDescent="0.25">
      <c r="A132" s="227" t="s">
        <v>417</v>
      </c>
      <c r="B132" s="203"/>
      <c r="C132" s="220"/>
      <c r="D132" s="188"/>
      <c r="E132" s="221"/>
      <c r="F132" s="221"/>
      <c r="G132" s="222" t="s">
        <v>418</v>
      </c>
      <c r="H132" s="228">
        <f>SUM(H125:H131)</f>
        <v>0</v>
      </c>
      <c r="I132" s="224"/>
      <c r="J132" s="229" t="e">
        <f>SUM(J125:J131)</f>
        <v>#REF!</v>
      </c>
    </row>
    <row r="133" spans="1:10" hidden="1" x14ac:dyDescent="0.25">
      <c r="A133" s="188" t="s">
        <v>419</v>
      </c>
      <c r="B133" s="231"/>
      <c r="C133" s="226" t="s">
        <v>420</v>
      </c>
      <c r="D133" s="188"/>
      <c r="E133" s="221"/>
      <c r="F133" s="221"/>
      <c r="G133" s="222"/>
      <c r="H133" s="223"/>
      <c r="I133" s="224"/>
      <c r="J133" s="225"/>
    </row>
    <row r="134" spans="1:10" hidden="1" x14ac:dyDescent="0.25">
      <c r="A134" s="212"/>
      <c r="B134" s="203"/>
      <c r="C134" s="213"/>
      <c r="D134" s="214"/>
      <c r="E134" s="215"/>
      <c r="F134" s="215"/>
      <c r="G134" s="216"/>
      <c r="H134" s="217"/>
      <c r="I134" s="218"/>
      <c r="J134" s="219"/>
    </row>
    <row r="135" spans="1:10" hidden="1" x14ac:dyDescent="0.25">
      <c r="A135" s="227" t="s">
        <v>421</v>
      </c>
      <c r="B135" s="231"/>
      <c r="C135" s="220"/>
      <c r="D135" s="188"/>
      <c r="E135" s="221"/>
      <c r="F135" s="221"/>
      <c r="G135" s="222" t="s">
        <v>422</v>
      </c>
      <c r="H135" s="217">
        <f>SUM(H133:H134)</f>
        <v>0</v>
      </c>
      <c r="I135" s="224"/>
      <c r="J135" s="219">
        <f>SUM(J133:J134)</f>
        <v>0</v>
      </c>
    </row>
    <row r="136" spans="1:10" x14ac:dyDescent="0.25">
      <c r="A136" s="188"/>
      <c r="B136" s="232"/>
      <c r="C136" s="220"/>
      <c r="D136" s="188"/>
      <c r="E136" s="221"/>
      <c r="F136" s="221"/>
      <c r="G136" s="222"/>
      <c r="H136" s="223"/>
      <c r="I136" s="224"/>
      <c r="J136" s="225"/>
    </row>
    <row r="137" spans="1:10" ht="15.75" thickBot="1" x14ac:dyDescent="0.3">
      <c r="A137" s="188" t="s">
        <v>423</v>
      </c>
      <c r="B137" s="232"/>
      <c r="C137" s="234"/>
      <c r="D137" s="235"/>
      <c r="E137" s="236"/>
      <c r="F137" s="237" t="s">
        <v>424</v>
      </c>
      <c r="G137" s="238">
        <f>SUM(H111:H136)/2</f>
        <v>0</v>
      </c>
      <c r="H137" s="265">
        <f>G137</f>
        <v>0</v>
      </c>
      <c r="I137" s="240" t="e">
        <f>SUM(J111:J136)/2</f>
        <v>#REF!</v>
      </c>
      <c r="J137" s="241" t="e">
        <f>IF($A$2="CD",IF($A$3=1,ROUND(SUM(J111:J136)/2,0),IF($A$3=3,ROUND(SUM(J111:J136)/2,-1),SUM(J111:J136)/2)),SUM(J111:J136)/2)</f>
        <v>#REF!</v>
      </c>
    </row>
    <row r="138" spans="1:10" ht="15.75" thickTop="1" x14ac:dyDescent="0.25">
      <c r="A138" s="188" t="s">
        <v>446</v>
      </c>
      <c r="B138" s="232"/>
      <c r="C138" s="247" t="s">
        <v>371</v>
      </c>
      <c r="D138" s="248"/>
      <c r="E138" s="249"/>
      <c r="F138" s="249"/>
      <c r="G138" s="250"/>
      <c r="H138" s="251"/>
      <c r="I138" s="224"/>
      <c r="J138" s="252"/>
    </row>
    <row r="139" spans="1:10" x14ac:dyDescent="0.25">
      <c r="A139" s="212" t="s">
        <v>361</v>
      </c>
      <c r="B139" s="232"/>
      <c r="C139" s="253" t="s">
        <v>373</v>
      </c>
      <c r="D139" s="254"/>
      <c r="E139" s="255"/>
      <c r="F139" s="256"/>
      <c r="G139" s="257"/>
      <c r="H139" s="258">
        <f>ROUND(H137*F139,2)</f>
        <v>0</v>
      </c>
      <c r="I139" s="224"/>
      <c r="J139" s="219" t="e">
        <f>ROUND(J137*F139,2)</f>
        <v>#REF!</v>
      </c>
    </row>
    <row r="140" spans="1:10" x14ac:dyDescent="0.25">
      <c r="A140" s="212" t="s">
        <v>447</v>
      </c>
      <c r="B140" s="232"/>
      <c r="C140" s="253" t="s">
        <v>374</v>
      </c>
      <c r="D140" s="254"/>
      <c r="E140" s="255"/>
      <c r="F140" s="256"/>
      <c r="G140" s="257"/>
      <c r="H140" s="258">
        <f>ROUND(H137*F140,2)</f>
        <v>0</v>
      </c>
      <c r="I140" s="224"/>
      <c r="J140" s="219" t="e">
        <f>ROUND(J137*F140,2)</f>
        <v>#REF!</v>
      </c>
    </row>
    <row r="141" spans="1:10" x14ac:dyDescent="0.25">
      <c r="A141" s="212" t="s">
        <v>448</v>
      </c>
      <c r="B141" s="232"/>
      <c r="C141" s="253" t="s">
        <v>375</v>
      </c>
      <c r="D141" s="254"/>
      <c r="E141" s="255"/>
      <c r="F141" s="256"/>
      <c r="G141" s="257"/>
      <c r="H141" s="258">
        <f>ROUND(H137*F141,2)</f>
        <v>0</v>
      </c>
      <c r="I141" s="224"/>
      <c r="J141" s="219" t="e">
        <f>ROUND(J137*F141,2)</f>
        <v>#REF!</v>
      </c>
    </row>
    <row r="142" spans="1:10" x14ac:dyDescent="0.25">
      <c r="A142" s="212" t="s">
        <v>379</v>
      </c>
      <c r="B142" s="232"/>
      <c r="C142" s="253" t="s">
        <v>377</v>
      </c>
      <c r="D142" s="254"/>
      <c r="E142" s="255"/>
      <c r="F142" s="256"/>
      <c r="G142" s="257"/>
      <c r="H142" s="258">
        <f>ROUND(H141*F142,2)</f>
        <v>0</v>
      </c>
      <c r="I142" s="224"/>
      <c r="J142" s="219" t="e">
        <f>ROUND(J141*F142,2)</f>
        <v>#REF!</v>
      </c>
    </row>
    <row r="143" spans="1:10" x14ac:dyDescent="0.25">
      <c r="A143" s="188" t="s">
        <v>449</v>
      </c>
      <c r="B143" s="232"/>
      <c r="C143" s="226" t="s">
        <v>450</v>
      </c>
      <c r="D143" s="188"/>
      <c r="E143" s="221"/>
      <c r="F143" s="221"/>
      <c r="G143" s="259"/>
      <c r="H143" s="260">
        <f>SUM(H139:H142)</f>
        <v>0</v>
      </c>
      <c r="I143" s="233"/>
      <c r="J143" s="261" t="e">
        <f>SUM(J139:J142)</f>
        <v>#REF!</v>
      </c>
    </row>
    <row r="144" spans="1:10" ht="15.75" thickBot="1" x14ac:dyDescent="0.3">
      <c r="A144" s="188" t="s">
        <v>451</v>
      </c>
      <c r="B144" s="232"/>
      <c r="C144" s="262"/>
      <c r="D144" s="263"/>
      <c r="E144" s="236"/>
      <c r="F144" s="237" t="s">
        <v>452</v>
      </c>
      <c r="G144" s="264">
        <f>H143+H137</f>
        <v>0</v>
      </c>
      <c r="H144" s="265">
        <f>IF($A$3=2,ROUND((H137+H143),2),IF($A$3=3,ROUND((H137+H143),-1),ROUND((H137+H143),0)))</f>
        <v>0</v>
      </c>
      <c r="I144" s="240"/>
      <c r="J144" s="241" t="e">
        <f>IF($A$3=2,ROUND((J137+J143),2),IF($A$3=3,ROUND((J137+J143),-1),ROUND((J137+J143),0)))</f>
        <v>#REF!</v>
      </c>
    </row>
    <row r="145" spans="1:10" ht="7.9" customHeight="1" thickTop="1" thickBot="1" x14ac:dyDescent="0.3">
      <c r="C145" s="199"/>
      <c r="D145" s="200"/>
      <c r="E145" s="21"/>
      <c r="F145" s="21"/>
      <c r="G145" s="21"/>
      <c r="H145" s="21"/>
      <c r="I145" s="201"/>
      <c r="J145" s="202"/>
    </row>
    <row r="146" spans="1:10" ht="16.5" thickTop="1" thickBot="1" x14ac:dyDescent="0.3">
      <c r="C146" s="399" t="s">
        <v>474</v>
      </c>
      <c r="D146" s="400"/>
      <c r="E146" s="400"/>
      <c r="F146" s="400"/>
      <c r="G146" s="204"/>
      <c r="H146" s="205" t="s">
        <v>455</v>
      </c>
      <c r="I146" s="201"/>
      <c r="J146" s="202"/>
    </row>
    <row r="147" spans="1:10" ht="10.15" customHeight="1" thickTop="1" x14ac:dyDescent="0.25">
      <c r="A147" s="188" t="s">
        <v>475</v>
      </c>
      <c r="B147" s="203"/>
      <c r="C147" s="401"/>
      <c r="D147" s="402"/>
      <c r="E147" s="402"/>
      <c r="F147" s="402"/>
      <c r="G147" s="208"/>
      <c r="H147" s="209" t="s">
        <v>456</v>
      </c>
      <c r="I147" s="206" t="s">
        <v>389</v>
      </c>
      <c r="J147" s="207" t="s">
        <v>390</v>
      </c>
    </row>
    <row r="148" spans="1:10" ht="16.899999999999999" customHeight="1" x14ac:dyDescent="0.25">
      <c r="A148" s="188"/>
      <c r="B148" s="203"/>
      <c r="C148" s="213" t="s">
        <v>73</v>
      </c>
      <c r="D148" s="214" t="s">
        <v>74</v>
      </c>
      <c r="E148" s="215" t="s">
        <v>75</v>
      </c>
      <c r="F148" s="215" t="s">
        <v>393</v>
      </c>
      <c r="G148" s="216" t="s">
        <v>394</v>
      </c>
      <c r="H148" s="217" t="s">
        <v>77</v>
      </c>
      <c r="I148" s="246" t="e">
        <f>#REF!</f>
        <v>#REF!</v>
      </c>
      <c r="J148" s="211"/>
    </row>
    <row r="149" spans="1:10" ht="9.6" customHeight="1" x14ac:dyDescent="0.25">
      <c r="A149" s="212"/>
      <c r="B149" s="203"/>
      <c r="C149" s="220"/>
      <c r="D149" s="188"/>
      <c r="E149" s="221"/>
      <c r="F149" s="221"/>
      <c r="G149" s="222"/>
      <c r="H149" s="223"/>
      <c r="I149" s="224"/>
      <c r="J149" s="225"/>
    </row>
    <row r="150" spans="1:10" x14ac:dyDescent="0.25">
      <c r="A150" s="212">
        <v>103059</v>
      </c>
      <c r="B150" s="203" t="s">
        <v>397</v>
      </c>
      <c r="C150" s="226" t="s">
        <v>396</v>
      </c>
      <c r="D150" s="188"/>
      <c r="E150" s="221"/>
      <c r="F150" s="221"/>
      <c r="G150" s="222"/>
      <c r="H150" s="223"/>
      <c r="I150" s="218" t="e">
        <f>I148 * (E185 * (1+F185/100))</f>
        <v>#REF!</v>
      </c>
      <c r="J150" s="219" t="e">
        <f>H185 * I148</f>
        <v>#REF!</v>
      </c>
    </row>
    <row r="151" spans="1:10" x14ac:dyDescent="0.25">
      <c r="A151" s="212">
        <v>101893</v>
      </c>
      <c r="B151" s="203" t="s">
        <v>476</v>
      </c>
      <c r="C151" s="213" t="s">
        <v>458</v>
      </c>
      <c r="D151" s="214" t="s">
        <v>404</v>
      </c>
      <c r="E151" s="215"/>
      <c r="F151" s="215"/>
      <c r="G151" s="216"/>
      <c r="H151" s="217">
        <f>TRUNC(E151* (1 + F151 / 100) * G151,2)</f>
        <v>0</v>
      </c>
      <c r="I151" s="218" t="e">
        <f>I148 * (#REF! * (1+#REF!/100))</f>
        <v>#REF!</v>
      </c>
      <c r="J151" s="219" t="e">
        <f>#REF! * I148</f>
        <v>#REF!</v>
      </c>
    </row>
    <row r="152" spans="1:10" x14ac:dyDescent="0.25">
      <c r="A152" s="227" t="s">
        <v>405</v>
      </c>
      <c r="B152" s="203"/>
      <c r="C152" s="213" t="s">
        <v>460</v>
      </c>
      <c r="D152" s="214" t="s">
        <v>434</v>
      </c>
      <c r="E152" s="215"/>
      <c r="F152" s="215"/>
      <c r="G152" s="216"/>
      <c r="H152" s="217">
        <f>TRUNC(E152* (1 + F152 / 100) * G152,2)</f>
        <v>0</v>
      </c>
      <c r="I152" s="224"/>
      <c r="J152" s="228" t="e">
        <f>SUM(J150:J151)</f>
        <v>#REF!</v>
      </c>
    </row>
    <row r="153" spans="1:10" x14ac:dyDescent="0.25">
      <c r="A153" s="212" t="s">
        <v>407</v>
      </c>
      <c r="B153" s="203"/>
      <c r="C153" s="213" t="s">
        <v>461</v>
      </c>
      <c r="D153" s="214" t="s">
        <v>434</v>
      </c>
      <c r="E153" s="215"/>
      <c r="F153" s="215"/>
      <c r="G153" s="216"/>
      <c r="H153" s="217">
        <f>TRUNC(E153 * (1 + F153 / 100) * G153,2)</f>
        <v>0</v>
      </c>
      <c r="I153" s="224"/>
      <c r="J153" s="225"/>
    </row>
    <row r="154" spans="1:10" x14ac:dyDescent="0.25">
      <c r="A154" s="227" t="s">
        <v>411</v>
      </c>
      <c r="B154" s="203"/>
      <c r="C154" s="213" t="s">
        <v>477</v>
      </c>
      <c r="D154" s="214" t="s">
        <v>404</v>
      </c>
      <c r="E154" s="215"/>
      <c r="F154" s="215"/>
      <c r="G154" s="216"/>
      <c r="H154" s="217">
        <f>TRUNC(E154* (1 + F154 / 100) * G154,2)</f>
        <v>0</v>
      </c>
      <c r="I154" s="224"/>
      <c r="J154" s="229">
        <f>SUM(J153:J153)</f>
        <v>0</v>
      </c>
    </row>
    <row r="155" spans="1:10" ht="12.6" customHeight="1" x14ac:dyDescent="0.25">
      <c r="A155" s="212" t="s">
        <v>413</v>
      </c>
      <c r="B155" s="203"/>
      <c r="C155" s="220"/>
      <c r="D155" s="188"/>
      <c r="E155" s="221"/>
      <c r="F155" s="221"/>
      <c r="G155" s="222" t="s">
        <v>406</v>
      </c>
      <c r="H155" s="228">
        <f>SUM(H150:H154)</f>
        <v>0</v>
      </c>
      <c r="I155" s="224"/>
      <c r="J155" s="225"/>
    </row>
    <row r="156" spans="1:10" ht="10.9" customHeight="1" x14ac:dyDescent="0.25">
      <c r="A156" s="212">
        <v>300026</v>
      </c>
      <c r="B156" s="203" t="s">
        <v>414</v>
      </c>
      <c r="C156" s="226" t="s">
        <v>408</v>
      </c>
      <c r="D156" s="188"/>
      <c r="E156" s="221"/>
      <c r="F156" s="221"/>
      <c r="G156" s="222"/>
      <c r="H156" s="223"/>
      <c r="I156" s="218" t="e">
        <f>I148 * (E193 * (1+F193/100))</f>
        <v>#REF!</v>
      </c>
      <c r="J156" s="219" t="e">
        <f>H193 * I148</f>
        <v>#REF!</v>
      </c>
    </row>
    <row r="157" spans="1:10" x14ac:dyDescent="0.25">
      <c r="A157" s="212">
        <v>300002</v>
      </c>
      <c r="B157" s="203" t="s">
        <v>414</v>
      </c>
      <c r="C157" s="213" t="s">
        <v>465</v>
      </c>
      <c r="D157" s="214" t="s">
        <v>410</v>
      </c>
      <c r="E157" s="215"/>
      <c r="F157" s="215"/>
      <c r="G157" s="216"/>
      <c r="H157" s="217">
        <f>TRUNC(E157* (1 + F157 / 100) * G157,2)</f>
        <v>0</v>
      </c>
      <c r="I157" s="218" t="e">
        <f>I148 * (E194 * (1+F194/100))</f>
        <v>#REF!</v>
      </c>
      <c r="J157" s="219" t="e">
        <f>H194 * I148</f>
        <v>#REF!</v>
      </c>
    </row>
    <row r="158" spans="1:10" x14ac:dyDescent="0.25">
      <c r="A158" s="212">
        <v>300019</v>
      </c>
      <c r="B158" s="203" t="s">
        <v>414</v>
      </c>
      <c r="C158" s="213" t="s">
        <v>466</v>
      </c>
      <c r="D158" s="214" t="s">
        <v>410</v>
      </c>
      <c r="E158" s="215"/>
      <c r="F158" s="215"/>
      <c r="G158" s="216"/>
      <c r="H158" s="217">
        <f>TRUNC(E158* (1 + F158 / 100) * G158,2)</f>
        <v>0</v>
      </c>
      <c r="I158" s="218" t="e">
        <f>I148 * (E195 * (1+F195/100))</f>
        <v>#REF!</v>
      </c>
      <c r="J158" s="219" t="e">
        <f>H195 * I148</f>
        <v>#REF!</v>
      </c>
    </row>
    <row r="159" spans="1:10" x14ac:dyDescent="0.25">
      <c r="A159" s="227" t="s">
        <v>417</v>
      </c>
      <c r="B159" s="203"/>
      <c r="C159" s="213" t="s">
        <v>467</v>
      </c>
      <c r="D159" s="214" t="s">
        <v>410</v>
      </c>
      <c r="E159" s="215"/>
      <c r="F159" s="215"/>
      <c r="G159" s="216"/>
      <c r="H159" s="217">
        <f>TRUNC(E159* (1 + F159 / 100) * G159,2)</f>
        <v>0</v>
      </c>
      <c r="I159" s="224"/>
      <c r="J159" s="229" t="e">
        <f>SUM(J155:J158)</f>
        <v>#REF!</v>
      </c>
    </row>
    <row r="160" spans="1:10" ht="12" customHeight="1" x14ac:dyDescent="0.25">
      <c r="A160" s="188" t="s">
        <v>419</v>
      </c>
      <c r="B160" s="231"/>
      <c r="C160" s="220"/>
      <c r="D160" s="188"/>
      <c r="E160" s="221"/>
      <c r="F160" s="221"/>
      <c r="G160" s="222" t="s">
        <v>412</v>
      </c>
      <c r="H160" s="228">
        <f>SUM(H156:H159)</f>
        <v>0</v>
      </c>
      <c r="I160" s="224"/>
      <c r="J160" s="225"/>
    </row>
    <row r="161" spans="1:10" ht="10.9" customHeight="1" x14ac:dyDescent="0.25">
      <c r="A161" s="212"/>
      <c r="B161" s="203"/>
      <c r="C161" s="230" t="s">
        <v>414</v>
      </c>
      <c r="D161" s="188"/>
      <c r="E161" s="221"/>
      <c r="F161" s="221"/>
      <c r="G161" s="222"/>
      <c r="H161" s="223"/>
      <c r="I161" s="218"/>
      <c r="J161" s="219"/>
    </row>
    <row r="162" spans="1:10" x14ac:dyDescent="0.25">
      <c r="A162" s="227" t="s">
        <v>421</v>
      </c>
      <c r="B162" s="231"/>
      <c r="C162" s="213" t="s">
        <v>468</v>
      </c>
      <c r="D162" s="214" t="s">
        <v>437</v>
      </c>
      <c r="E162" s="215"/>
      <c r="F162" s="215"/>
      <c r="G162" s="216"/>
      <c r="H162" s="217">
        <f>TRUNC(E162* (1 + F162 / 100) * G162,2)</f>
        <v>0</v>
      </c>
      <c r="I162" s="224"/>
      <c r="J162" s="219">
        <f>SUM(J160:J161)</f>
        <v>0</v>
      </c>
    </row>
    <row r="163" spans="1:10" ht="15.75" thickBot="1" x14ac:dyDescent="0.3">
      <c r="A163" s="188"/>
      <c r="B163" s="232"/>
      <c r="C163" s="213" t="s">
        <v>469</v>
      </c>
      <c r="D163" s="214" t="s">
        <v>437</v>
      </c>
      <c r="E163" s="215"/>
      <c r="F163" s="215"/>
      <c r="G163" s="216"/>
      <c r="H163" s="217">
        <f>TRUNC(E163 * (1 + F163 / 100) * G163,2)</f>
        <v>0</v>
      </c>
      <c r="I163" s="224"/>
      <c r="J163" s="225"/>
    </row>
    <row r="164" spans="1:10" ht="15.75" thickTop="1" x14ac:dyDescent="0.25">
      <c r="A164" s="188" t="s">
        <v>446</v>
      </c>
      <c r="B164" s="232"/>
      <c r="C164" s="213" t="s">
        <v>415</v>
      </c>
      <c r="D164" s="214" t="s">
        <v>472</v>
      </c>
      <c r="E164" s="267"/>
      <c r="F164" s="215"/>
      <c r="G164" s="216"/>
      <c r="H164" s="217">
        <f>TRUNC(E164* (1 + F164 / 100) * G164,2)</f>
        <v>0</v>
      </c>
      <c r="I164" s="224"/>
      <c r="J164" s="252"/>
    </row>
    <row r="165" spans="1:10" x14ac:dyDescent="0.25">
      <c r="A165" s="212" t="s">
        <v>361</v>
      </c>
      <c r="B165" s="232"/>
      <c r="C165" s="213" t="s">
        <v>473</v>
      </c>
      <c r="D165" s="214" t="s">
        <v>437</v>
      </c>
      <c r="E165" s="268"/>
      <c r="F165" s="215"/>
      <c r="G165" s="216"/>
      <c r="H165" s="217">
        <f>TRUNC(E165* (1 + F165 / 100) * G165,2)</f>
        <v>0</v>
      </c>
      <c r="I165" s="224"/>
      <c r="J165" s="219" t="e">
        <f>ROUND(#REF!*F203,2)</f>
        <v>#REF!</v>
      </c>
    </row>
    <row r="166" spans="1:10" x14ac:dyDescent="0.25">
      <c r="A166" s="212" t="s">
        <v>447</v>
      </c>
      <c r="B166" s="232"/>
      <c r="C166" s="213" t="s">
        <v>443</v>
      </c>
      <c r="D166" s="214" t="s">
        <v>444</v>
      </c>
      <c r="E166" s="215"/>
      <c r="F166" s="215"/>
      <c r="G166" s="216"/>
      <c r="H166" s="217">
        <f>TRUNC(E166* (1 + F166 / 100) * G166,2)</f>
        <v>0</v>
      </c>
      <c r="I166" s="224"/>
      <c r="J166" s="219" t="e">
        <f>ROUND(#REF!*F204,2)</f>
        <v>#REF!</v>
      </c>
    </row>
    <row r="167" spans="1:10" ht="12.6" customHeight="1" x14ac:dyDescent="0.25">
      <c r="A167" s="212" t="s">
        <v>448</v>
      </c>
      <c r="B167" s="232"/>
      <c r="C167" s="220"/>
      <c r="D167" s="188"/>
      <c r="E167" s="221"/>
      <c r="F167" s="221"/>
      <c r="G167" s="222" t="s">
        <v>418</v>
      </c>
      <c r="H167" s="228">
        <f>SUM(H161:H166)</f>
        <v>0</v>
      </c>
      <c r="I167" s="224"/>
      <c r="J167" s="219" t="e">
        <f>ROUND(#REF!*F205,2)</f>
        <v>#REF!</v>
      </c>
    </row>
    <row r="168" spans="1:10" ht="9" customHeight="1" x14ac:dyDescent="0.25">
      <c r="A168" s="212" t="s">
        <v>379</v>
      </c>
      <c r="B168" s="232"/>
      <c r="C168" s="226" t="s">
        <v>420</v>
      </c>
      <c r="D168" s="188"/>
      <c r="E168" s="221"/>
      <c r="F168" s="221"/>
      <c r="G168" s="222"/>
      <c r="H168" s="223"/>
      <c r="I168" s="224"/>
      <c r="J168" s="219" t="e">
        <f>ROUND(J167*F206,2)</f>
        <v>#REF!</v>
      </c>
    </row>
    <row r="169" spans="1:10" ht="9" customHeight="1" x14ac:dyDescent="0.25">
      <c r="A169" s="188" t="s">
        <v>449</v>
      </c>
      <c r="B169" s="232"/>
      <c r="C169" s="213"/>
      <c r="D169" s="214"/>
      <c r="E169" s="215"/>
      <c r="F169" s="215"/>
      <c r="G169" s="216"/>
      <c r="H169" s="217"/>
      <c r="I169" s="233"/>
      <c r="J169" s="261" t="e">
        <f>SUM(J165:J168)</f>
        <v>#REF!</v>
      </c>
    </row>
    <row r="170" spans="1:10" ht="15.75" thickBot="1" x14ac:dyDescent="0.3">
      <c r="A170" s="188" t="s">
        <v>451</v>
      </c>
      <c r="B170" s="232"/>
      <c r="C170" s="220"/>
      <c r="D170" s="188"/>
      <c r="E170" s="221"/>
      <c r="F170" s="221"/>
      <c r="G170" s="222" t="s">
        <v>422</v>
      </c>
      <c r="H170" s="217">
        <f>SUM(H168:H169)</f>
        <v>0</v>
      </c>
      <c r="I170" s="240"/>
      <c r="J170" s="241" t="e">
        <f>IF($A$3=2,ROUND((#REF!+J169),2),IF($A$3=3,ROUND((#REF!+J169),-1),ROUND((#REF!+J169),0)))</f>
        <v>#REF!</v>
      </c>
    </row>
    <row r="171" spans="1:10" ht="15.75" thickTop="1" x14ac:dyDescent="0.25">
      <c r="C171" s="220"/>
      <c r="D171" s="188"/>
      <c r="E171" s="221"/>
      <c r="F171" s="221"/>
      <c r="G171" s="222"/>
      <c r="H171" s="223"/>
      <c r="I171" s="201"/>
      <c r="J171" s="202"/>
    </row>
    <row r="172" spans="1:10" ht="15.75" thickBot="1" x14ac:dyDescent="0.3">
      <c r="C172" s="234"/>
      <c r="D172" s="235"/>
      <c r="E172" s="236"/>
      <c r="F172" s="237" t="s">
        <v>424</v>
      </c>
      <c r="G172" s="238">
        <f>SUM(H149:H171)/2</f>
        <v>0</v>
      </c>
      <c r="H172" s="265">
        <f>G172</f>
        <v>0</v>
      </c>
      <c r="I172" s="201"/>
      <c r="J172" s="202"/>
    </row>
    <row r="173" spans="1:10" ht="15.75" thickTop="1" x14ac:dyDescent="0.25">
      <c r="A173" s="188" t="s">
        <v>478</v>
      </c>
      <c r="B173" s="203"/>
      <c r="C173" s="247" t="s">
        <v>371</v>
      </c>
      <c r="D173" s="248"/>
      <c r="E173" s="249"/>
      <c r="F173" s="249"/>
      <c r="G173" s="250"/>
      <c r="H173" s="251"/>
      <c r="I173" s="206" t="s">
        <v>389</v>
      </c>
      <c r="J173" s="207" t="s">
        <v>390</v>
      </c>
    </row>
    <row r="174" spans="1:10" x14ac:dyDescent="0.25">
      <c r="A174" s="188"/>
      <c r="B174" s="203"/>
      <c r="C174" s="253" t="s">
        <v>373</v>
      </c>
      <c r="D174" s="254"/>
      <c r="E174" s="255"/>
      <c r="F174" s="256"/>
      <c r="G174" s="257"/>
      <c r="H174" s="258">
        <f>ROUND(H172*F174,2)</f>
        <v>0</v>
      </c>
      <c r="I174" s="246" t="e">
        <f>#REF!</f>
        <v>#REF!</v>
      </c>
      <c r="J174" s="211"/>
    </row>
    <row r="175" spans="1:10" x14ac:dyDescent="0.25">
      <c r="A175" s="212" t="s">
        <v>392</v>
      </c>
      <c r="B175" s="203"/>
      <c r="C175" s="253" t="s">
        <v>374</v>
      </c>
      <c r="D175" s="254"/>
      <c r="E175" s="255"/>
      <c r="F175" s="256"/>
      <c r="G175" s="257"/>
      <c r="H175" s="258">
        <f>ROUND(H172*F175,2)</f>
        <v>0</v>
      </c>
      <c r="I175" s="218"/>
      <c r="J175" s="219" t="s">
        <v>77</v>
      </c>
    </row>
    <row r="176" spans="1:10" x14ac:dyDescent="0.25">
      <c r="A176" s="212"/>
      <c r="B176" s="203"/>
      <c r="C176" s="253" t="s">
        <v>375</v>
      </c>
      <c r="D176" s="254"/>
      <c r="E176" s="255"/>
      <c r="F176" s="256"/>
      <c r="G176" s="257"/>
      <c r="H176" s="258">
        <f>ROUND(H172*F176,2)</f>
        <v>0</v>
      </c>
      <c r="I176" s="224"/>
      <c r="J176" s="225"/>
    </row>
    <row r="177" spans="1:21" x14ac:dyDescent="0.25">
      <c r="A177" s="212" t="s">
        <v>395</v>
      </c>
      <c r="B177" s="203"/>
      <c r="C177" s="253" t="s">
        <v>377</v>
      </c>
      <c r="D177" s="254"/>
      <c r="E177" s="255"/>
      <c r="F177" s="256"/>
      <c r="G177" s="257"/>
      <c r="H177" s="258">
        <f>ROUND(H176*F177,2)</f>
        <v>0</v>
      </c>
      <c r="I177" s="224"/>
      <c r="J177" s="225"/>
    </row>
    <row r="178" spans="1:21" x14ac:dyDescent="0.25">
      <c r="A178" s="212">
        <v>103059</v>
      </c>
      <c r="B178" s="203" t="s">
        <v>397</v>
      </c>
      <c r="C178" s="226" t="s">
        <v>450</v>
      </c>
      <c r="D178" s="188"/>
      <c r="E178" s="221"/>
      <c r="F178" s="221"/>
      <c r="G178" s="259"/>
      <c r="H178" s="260">
        <f>SUM(H174:H177)</f>
        <v>0</v>
      </c>
      <c r="I178" s="218" t="e">
        <f>I174 * (E244 * (1+F244/100))</f>
        <v>#REF!</v>
      </c>
      <c r="J178" s="225" t="e">
        <f>H244 * I174</f>
        <v>#REF!</v>
      </c>
    </row>
    <row r="179" spans="1:21" ht="15.75" thickBot="1" x14ac:dyDescent="0.3">
      <c r="A179" s="212">
        <v>103060</v>
      </c>
      <c r="B179" s="203" t="s">
        <v>397</v>
      </c>
      <c r="C179" s="262"/>
      <c r="D179" s="263"/>
      <c r="E179" s="236"/>
      <c r="F179" s="237" t="s">
        <v>452</v>
      </c>
      <c r="G179" s="264">
        <f>H178+H172</f>
        <v>0</v>
      </c>
      <c r="H179" s="265">
        <f>IF($A$3=2,ROUND((H172+H178),2),IF($A$3=3,ROUND((H172+H178),-1),ROUND((H172+H178),0)))</f>
        <v>0</v>
      </c>
      <c r="I179" s="218" t="e">
        <f>I174 * (#REF! * (1+#REF!/100))</f>
        <v>#REF!</v>
      </c>
      <c r="J179" s="225" t="e">
        <f>#REF! * I174</f>
        <v>#REF!</v>
      </c>
    </row>
    <row r="180" spans="1:21" ht="16.5" thickTop="1" thickBot="1" x14ac:dyDescent="0.3">
      <c r="A180" s="212">
        <v>101717</v>
      </c>
      <c r="B180" s="203" t="s">
        <v>479</v>
      </c>
      <c r="C180" s="199"/>
      <c r="D180" s="200"/>
      <c r="E180" s="21"/>
      <c r="F180" s="21"/>
      <c r="G180" s="21"/>
      <c r="H180" s="21"/>
      <c r="I180" s="218" t="e">
        <f>#REF! * (E274 * (1+F274/100))</f>
        <v>#REF!</v>
      </c>
      <c r="J180" s="219" t="e">
        <f>H274 *#REF!</f>
        <v>#REF!</v>
      </c>
    </row>
    <row r="181" spans="1:21" ht="15.75" thickTop="1" x14ac:dyDescent="0.25">
      <c r="A181" s="212">
        <v>101008</v>
      </c>
      <c r="B181" s="203" t="s">
        <v>462</v>
      </c>
      <c r="C181" s="399" t="s">
        <v>480</v>
      </c>
      <c r="D181" s="400"/>
      <c r="E181" s="400"/>
      <c r="F181" s="400"/>
      <c r="G181" s="204"/>
      <c r="H181" s="205" t="s">
        <v>440</v>
      </c>
      <c r="I181" s="269" t="e">
        <f>#REF! * (E275 * (1+F275/100))</f>
        <v>#REF!</v>
      </c>
      <c r="J181" s="219" t="e">
        <f>H275 *#REF!</f>
        <v>#REF!</v>
      </c>
    </row>
    <row r="182" spans="1:21" ht="85.15" customHeight="1" x14ac:dyDescent="0.25">
      <c r="A182" s="212">
        <v>100847</v>
      </c>
      <c r="B182" s="203" t="s">
        <v>481</v>
      </c>
      <c r="C182" s="401"/>
      <c r="D182" s="402"/>
      <c r="E182" s="402"/>
      <c r="F182" s="402"/>
      <c r="G182" s="208"/>
      <c r="H182" s="209" t="s">
        <v>482</v>
      </c>
      <c r="I182" s="269" t="e">
        <f>#REF! * (E276 * (1+F276/100))</f>
        <v>#REF!</v>
      </c>
      <c r="J182" s="219" t="e">
        <f>H276 *#REF!</f>
        <v>#REF!</v>
      </c>
    </row>
    <row r="183" spans="1:21" x14ac:dyDescent="0.25">
      <c r="A183" s="188" t="s">
        <v>483</v>
      </c>
      <c r="B183" s="203" t="s">
        <v>484</v>
      </c>
      <c r="C183" s="220"/>
      <c r="D183" s="188"/>
      <c r="E183" s="221"/>
      <c r="F183" s="221"/>
      <c r="G183" s="222"/>
      <c r="H183" s="223"/>
      <c r="I183" s="218" t="e">
        <f>#REF! * (E277 * (1+F277/100))</f>
        <v>#REF!</v>
      </c>
      <c r="J183" s="219" t="e">
        <f>H277 *#REF!</f>
        <v>#REF!</v>
      </c>
    </row>
    <row r="184" spans="1:21" x14ac:dyDescent="0.25">
      <c r="A184" s="188" t="s">
        <v>405</v>
      </c>
      <c r="B184" s="203"/>
      <c r="C184" s="226" t="s">
        <v>396</v>
      </c>
      <c r="D184" s="188"/>
      <c r="E184" s="221"/>
      <c r="F184" s="221"/>
      <c r="G184" s="222"/>
      <c r="H184" s="223"/>
      <c r="I184" s="224"/>
      <c r="J184" s="229" t="e">
        <f>SUM(J180:J183)</f>
        <v>#REF!</v>
      </c>
    </row>
    <row r="185" spans="1:21" ht="24" x14ac:dyDescent="0.25">
      <c r="A185" s="212" t="s">
        <v>407</v>
      </c>
      <c r="B185" s="203"/>
      <c r="C185" s="213" t="s">
        <v>485</v>
      </c>
      <c r="D185" s="214" t="s">
        <v>74</v>
      </c>
      <c r="E185" s="215"/>
      <c r="F185" s="215"/>
      <c r="G185" s="216"/>
      <c r="H185" s="217">
        <f>TRUNC(E185* (1 + F185 / 100) * G185,2)</f>
        <v>0</v>
      </c>
      <c r="I185" s="224"/>
      <c r="J185" s="225"/>
    </row>
    <row r="186" spans="1:21" ht="24" x14ac:dyDescent="0.25">
      <c r="A186" s="212"/>
      <c r="B186" s="203"/>
      <c r="C186" s="213" t="s">
        <v>486</v>
      </c>
      <c r="D186" s="214" t="s">
        <v>84</v>
      </c>
      <c r="E186" s="215"/>
      <c r="F186" s="215"/>
      <c r="G186" s="216"/>
      <c r="H186" s="217">
        <f>TRUNC(E186* (1 + F186 / 100) * G186,2)</f>
        <v>0</v>
      </c>
      <c r="I186" s="224"/>
      <c r="J186" s="225"/>
    </row>
    <row r="187" spans="1:21" x14ac:dyDescent="0.25">
      <c r="A187" s="212"/>
      <c r="B187" s="203"/>
      <c r="C187" s="213" t="s">
        <v>487</v>
      </c>
      <c r="D187" s="214" t="s">
        <v>404</v>
      </c>
      <c r="E187" s="215"/>
      <c r="F187" s="215"/>
      <c r="G187" s="216"/>
      <c r="H187" s="217">
        <f>+G187*E187</f>
        <v>0</v>
      </c>
      <c r="I187" s="224"/>
      <c r="J187" s="225"/>
    </row>
    <row r="188" spans="1:21" x14ac:dyDescent="0.25">
      <c r="A188" s="188" t="s">
        <v>411</v>
      </c>
      <c r="B188" s="203"/>
      <c r="C188" s="220"/>
      <c r="D188" s="188"/>
      <c r="E188" s="221"/>
      <c r="F188" s="221"/>
      <c r="G188" s="222" t="s">
        <v>406</v>
      </c>
      <c r="H188" s="228">
        <f>SUM(H184:H187)</f>
        <v>0</v>
      </c>
      <c r="I188" s="224"/>
      <c r="J188" s="229">
        <f>SUM(J185:J187)</f>
        <v>0</v>
      </c>
      <c r="U188" s="152"/>
    </row>
    <row r="189" spans="1:21" x14ac:dyDescent="0.25">
      <c r="A189" s="212" t="s">
        <v>413</v>
      </c>
      <c r="B189" s="203"/>
      <c r="C189" s="226" t="s">
        <v>408</v>
      </c>
      <c r="D189" s="188"/>
      <c r="E189" s="221"/>
      <c r="F189" s="221"/>
      <c r="G189" s="222"/>
      <c r="H189" s="223"/>
      <c r="I189" s="224"/>
      <c r="J189" s="225"/>
    </row>
    <row r="190" spans="1:21" x14ac:dyDescent="0.25">
      <c r="A190" s="212">
        <v>300026</v>
      </c>
      <c r="B190" s="203" t="s">
        <v>414</v>
      </c>
      <c r="C190" s="213" t="s">
        <v>488</v>
      </c>
      <c r="D190" s="214" t="s">
        <v>410</v>
      </c>
      <c r="E190" s="215"/>
      <c r="F190" s="215"/>
      <c r="G190" s="216"/>
      <c r="H190" s="217">
        <f>TRUNC(E190* (1 + F190 / 100) * G190,2)</f>
        <v>0</v>
      </c>
      <c r="I190" s="218" t="e">
        <f>#REF! * (E283 * (1+F283/100))</f>
        <v>#REF!</v>
      </c>
      <c r="J190" s="219" t="e">
        <f>H283 *#REF!</f>
        <v>#REF!</v>
      </c>
    </row>
    <row r="191" spans="1:21" x14ac:dyDescent="0.25">
      <c r="A191" s="188" t="s">
        <v>417</v>
      </c>
      <c r="B191" s="203"/>
      <c r="C191" s="220"/>
      <c r="D191" s="188"/>
      <c r="E191" s="221"/>
      <c r="F191" s="221"/>
      <c r="G191" s="222" t="s">
        <v>412</v>
      </c>
      <c r="H191" s="228">
        <f>SUM(H189:H190)</f>
        <v>0</v>
      </c>
      <c r="I191" s="224"/>
      <c r="J191" s="229" t="e">
        <f>SUM(J189:J190)</f>
        <v>#REF!</v>
      </c>
    </row>
    <row r="192" spans="1:21" x14ac:dyDescent="0.25">
      <c r="A192" s="188" t="s">
        <v>419</v>
      </c>
      <c r="B192" s="21"/>
      <c r="C192" s="230" t="s">
        <v>414</v>
      </c>
      <c r="D192" s="188"/>
      <c r="E192" s="221"/>
      <c r="F192" s="221"/>
      <c r="G192" s="222"/>
      <c r="H192" s="223"/>
      <c r="I192" s="224"/>
      <c r="J192" s="225"/>
    </row>
    <row r="193" spans="1:10" x14ac:dyDescent="0.25">
      <c r="A193" s="212"/>
      <c r="B193" s="203"/>
      <c r="C193" s="213" t="s">
        <v>415</v>
      </c>
      <c r="D193" s="214" t="s">
        <v>472</v>
      </c>
      <c r="E193" s="270"/>
      <c r="F193" s="215"/>
      <c r="G193" s="216"/>
      <c r="H193" s="217">
        <f>TRUNC(E193* (1 + F193 / 100) * G193,2)</f>
        <v>0</v>
      </c>
      <c r="I193" s="218"/>
      <c r="J193" s="219"/>
    </row>
    <row r="194" spans="1:10" x14ac:dyDescent="0.25">
      <c r="A194" s="227" t="s">
        <v>421</v>
      </c>
      <c r="B194" s="21"/>
      <c r="C194" s="213" t="s">
        <v>443</v>
      </c>
      <c r="D194" s="214" t="s">
        <v>444</v>
      </c>
      <c r="E194" s="215"/>
      <c r="F194" s="215"/>
      <c r="G194" s="216"/>
      <c r="H194" s="217">
        <f>TRUNC(E194* (1 + F194 / 100) * G194,2)</f>
        <v>0</v>
      </c>
      <c r="I194" s="224"/>
      <c r="J194" s="219">
        <f>SUM(J192:J193)</f>
        <v>0</v>
      </c>
    </row>
    <row r="195" spans="1:10" x14ac:dyDescent="0.25">
      <c r="A195" s="188"/>
      <c r="B195" s="232"/>
      <c r="C195" s="213" t="s">
        <v>489</v>
      </c>
      <c r="D195" s="214" t="s">
        <v>437</v>
      </c>
      <c r="E195" s="215"/>
      <c r="F195" s="215"/>
      <c r="G195" s="216"/>
      <c r="H195" s="217">
        <f>TRUNC(E195* (1 + F195 / 100) * G195,2)</f>
        <v>0</v>
      </c>
      <c r="I195" s="224"/>
      <c r="J195" s="225"/>
    </row>
    <row r="196" spans="1:10" ht="15.75" thickBot="1" x14ac:dyDescent="0.3">
      <c r="A196" s="188" t="s">
        <v>423</v>
      </c>
      <c r="B196" s="232"/>
      <c r="C196" s="220"/>
      <c r="D196" s="188"/>
      <c r="E196" s="221"/>
      <c r="F196" s="221"/>
      <c r="G196" s="222" t="s">
        <v>418</v>
      </c>
      <c r="H196" s="228">
        <f>SUM(H192:H195)</f>
        <v>0</v>
      </c>
      <c r="I196" s="240" t="e">
        <f>SUM(J180:J195)/2</f>
        <v>#REF!</v>
      </c>
      <c r="J196" s="241" t="e">
        <f>IF($A$2="CD",IF($A$3=1,ROUND(SUM(J180:J195)/2,0),IF($A$3=3,ROUND(SUM(J180:J195)/2,-1),SUM(J180:J195)/2)),SUM(J180:J195)/2)</f>
        <v>#REF!</v>
      </c>
    </row>
    <row r="197" spans="1:10" ht="10.9" customHeight="1" thickTop="1" x14ac:dyDescent="0.25">
      <c r="A197" s="188" t="s">
        <v>446</v>
      </c>
      <c r="B197" s="232"/>
      <c r="C197" s="226" t="s">
        <v>420</v>
      </c>
      <c r="D197" s="188"/>
      <c r="E197" s="221"/>
      <c r="F197" s="221"/>
      <c r="G197" s="222"/>
      <c r="H197" s="223"/>
      <c r="I197" s="224"/>
      <c r="J197" s="252"/>
    </row>
    <row r="198" spans="1:10" x14ac:dyDescent="0.25">
      <c r="A198" s="212" t="s">
        <v>361</v>
      </c>
      <c r="B198" s="232"/>
      <c r="C198" s="213"/>
      <c r="D198" s="214"/>
      <c r="E198" s="215"/>
      <c r="F198" s="215"/>
      <c r="G198" s="216"/>
      <c r="H198" s="217"/>
      <c r="I198" s="224"/>
      <c r="J198" s="219" t="e">
        <f>ROUND(J196*F291,2)</f>
        <v>#REF!</v>
      </c>
    </row>
    <row r="199" spans="1:10" x14ac:dyDescent="0.25">
      <c r="A199" s="212" t="s">
        <v>447</v>
      </c>
      <c r="B199" s="232"/>
      <c r="C199" s="220"/>
      <c r="D199" s="188"/>
      <c r="E199" s="221"/>
      <c r="F199" s="221"/>
      <c r="G199" s="222" t="s">
        <v>422</v>
      </c>
      <c r="H199" s="217">
        <f>SUM(H197:H198)</f>
        <v>0</v>
      </c>
      <c r="I199" s="224"/>
      <c r="J199" s="219" t="e">
        <f>ROUND(J196*F292,2)</f>
        <v>#REF!</v>
      </c>
    </row>
    <row r="200" spans="1:10" ht="6" customHeight="1" x14ac:dyDescent="0.25">
      <c r="A200" s="212" t="s">
        <v>448</v>
      </c>
      <c r="B200" s="232"/>
      <c r="C200" s="220"/>
      <c r="D200" s="188"/>
      <c r="E200" s="221"/>
      <c r="F200" s="221"/>
      <c r="G200" s="222"/>
      <c r="H200" s="223"/>
      <c r="I200" s="224"/>
      <c r="J200" s="219" t="e">
        <f>ROUND(J196*F293,2)</f>
        <v>#REF!</v>
      </c>
    </row>
    <row r="201" spans="1:10" ht="15.75" thickBot="1" x14ac:dyDescent="0.3">
      <c r="A201" s="212" t="s">
        <v>379</v>
      </c>
      <c r="B201" s="232"/>
      <c r="C201" s="234"/>
      <c r="D201" s="235"/>
      <c r="E201" s="236"/>
      <c r="F201" s="237" t="s">
        <v>424</v>
      </c>
      <c r="G201" s="238">
        <f>SUM(H183:H200)/2</f>
        <v>0</v>
      </c>
      <c r="H201" s="265">
        <f>+G201</f>
        <v>0</v>
      </c>
      <c r="I201" s="224"/>
      <c r="J201" s="219" t="e">
        <f>ROUND(J200*F294,2)</f>
        <v>#REF!</v>
      </c>
    </row>
    <row r="202" spans="1:10" ht="15.75" thickTop="1" x14ac:dyDescent="0.25">
      <c r="A202" s="188" t="s">
        <v>449</v>
      </c>
      <c r="B202" s="232"/>
      <c r="C202" s="247" t="s">
        <v>371</v>
      </c>
      <c r="D202" s="248"/>
      <c r="E202" s="249"/>
      <c r="F202" s="249"/>
      <c r="G202" s="250"/>
      <c r="H202" s="251"/>
      <c r="I202" s="233"/>
      <c r="J202" s="261" t="e">
        <f>SUM(J198:J201)</f>
        <v>#REF!</v>
      </c>
    </row>
    <row r="203" spans="1:10" ht="15.75" thickBot="1" x14ac:dyDescent="0.3">
      <c r="A203" s="188" t="s">
        <v>451</v>
      </c>
      <c r="B203" s="232"/>
      <c r="C203" s="253" t="s">
        <v>373</v>
      </c>
      <c r="D203" s="254"/>
      <c r="E203" s="255"/>
      <c r="F203" s="256"/>
      <c r="G203" s="257"/>
      <c r="H203" s="258">
        <f>ROUND(H201*F203,2)</f>
        <v>0</v>
      </c>
      <c r="I203" s="240"/>
      <c r="J203" s="241" t="e">
        <f>IF($A$3=2,ROUND((J196+J202),2),IF($A$3=3,ROUND((J196+J202),-1),ROUND((J196+J202),0)))</f>
        <v>#REF!</v>
      </c>
    </row>
    <row r="204" spans="1:10" ht="15.75" thickTop="1" x14ac:dyDescent="0.25">
      <c r="C204" s="253" t="s">
        <v>374</v>
      </c>
      <c r="D204" s="254"/>
      <c r="E204" s="255"/>
      <c r="F204" s="256"/>
      <c r="G204" s="257"/>
      <c r="H204" s="258">
        <f>ROUND(H201*F204,2)</f>
        <v>0</v>
      </c>
      <c r="I204" s="201"/>
      <c r="J204" s="202"/>
    </row>
    <row r="205" spans="1:10" ht="15.75" thickBot="1" x14ac:dyDescent="0.3">
      <c r="C205" s="253" t="s">
        <v>375</v>
      </c>
      <c r="D205" s="254"/>
      <c r="E205" s="255"/>
      <c r="F205" s="256"/>
      <c r="G205" s="257"/>
      <c r="H205" s="258">
        <f>ROUND(H201*F205,2)</f>
        <v>0</v>
      </c>
      <c r="I205" s="201"/>
      <c r="J205" s="202"/>
    </row>
    <row r="206" spans="1:10" ht="15.75" thickTop="1" x14ac:dyDescent="0.25">
      <c r="A206" s="188" t="s">
        <v>490</v>
      </c>
      <c r="B206" s="203"/>
      <c r="C206" s="253" t="s">
        <v>377</v>
      </c>
      <c r="D206" s="254"/>
      <c r="E206" s="255"/>
      <c r="F206" s="256"/>
      <c r="G206" s="257"/>
      <c r="H206" s="258">
        <f>ROUND(H205*F206,2)</f>
        <v>0</v>
      </c>
      <c r="I206" s="206" t="s">
        <v>389</v>
      </c>
      <c r="J206" s="207" t="s">
        <v>390</v>
      </c>
    </row>
    <row r="207" spans="1:10" x14ac:dyDescent="0.25">
      <c r="A207" s="188"/>
      <c r="B207" s="203"/>
      <c r="C207" s="226" t="s">
        <v>450</v>
      </c>
      <c r="D207" s="188"/>
      <c r="E207" s="221"/>
      <c r="F207" s="221"/>
      <c r="G207" s="259"/>
      <c r="H207" s="260">
        <f>SUM(H203:H206)</f>
        <v>0</v>
      </c>
      <c r="I207" s="246" t="e">
        <f>#REF!</f>
        <v>#REF!</v>
      </c>
      <c r="J207" s="211"/>
    </row>
    <row r="208" spans="1:10" ht="15.75" thickBot="1" x14ac:dyDescent="0.3">
      <c r="A208" s="212" t="s">
        <v>392</v>
      </c>
      <c r="B208" s="203"/>
      <c r="C208" s="262"/>
      <c r="D208" s="263"/>
      <c r="E208" s="236"/>
      <c r="F208" s="237" t="s">
        <v>452</v>
      </c>
      <c r="G208" s="264">
        <f>H207+H201</f>
        <v>0</v>
      </c>
      <c r="H208" s="265">
        <f>IF($A$3=2,ROUND((H201+H207),2),IF($A$3=3,ROUND((H201+H207),-1),ROUND((H201+H207),0)))</f>
        <v>0</v>
      </c>
      <c r="I208" s="218"/>
      <c r="J208" s="219" t="s">
        <v>77</v>
      </c>
    </row>
    <row r="209" spans="1:21" ht="16.5" thickTop="1" thickBot="1" x14ac:dyDescent="0.3">
      <c r="A209" s="212"/>
      <c r="B209" s="203"/>
      <c r="C209" s="199"/>
      <c r="D209" s="200"/>
      <c r="E209" s="21"/>
      <c r="F209" s="21"/>
      <c r="G209" s="21"/>
      <c r="H209" s="21"/>
      <c r="I209" s="224"/>
      <c r="J209" s="225"/>
    </row>
    <row r="210" spans="1:21" ht="15.75" thickTop="1" x14ac:dyDescent="0.25">
      <c r="A210" s="212"/>
      <c r="B210" s="203"/>
      <c r="C210" s="399" t="s">
        <v>491</v>
      </c>
      <c r="D210" s="400"/>
      <c r="E210" s="400"/>
      <c r="F210" s="400"/>
      <c r="G210" s="204"/>
      <c r="H210" s="205" t="s">
        <v>440</v>
      </c>
      <c r="I210" s="224"/>
      <c r="J210" s="225"/>
    </row>
    <row r="211" spans="1:21" ht="59.45" customHeight="1" x14ac:dyDescent="0.25">
      <c r="A211" s="212" t="s">
        <v>395</v>
      </c>
      <c r="B211" s="203"/>
      <c r="C211" s="401"/>
      <c r="D211" s="402"/>
      <c r="E211" s="402"/>
      <c r="F211" s="402"/>
      <c r="G211" s="208"/>
      <c r="H211" s="209" t="s">
        <v>482</v>
      </c>
      <c r="I211" s="224"/>
      <c r="J211" s="225"/>
    </row>
    <row r="212" spans="1:21" x14ac:dyDescent="0.25">
      <c r="A212" s="212">
        <v>105072</v>
      </c>
      <c r="B212" s="203" t="s">
        <v>476</v>
      </c>
      <c r="C212" s="220"/>
      <c r="D212" s="188"/>
      <c r="E212" s="221"/>
      <c r="F212" s="221"/>
      <c r="G212" s="222"/>
      <c r="H212" s="223"/>
      <c r="I212" s="218" t="e">
        <f>I207 * (E304 * (1+F304/100))</f>
        <v>#REF!</v>
      </c>
      <c r="J212" s="219" t="e">
        <f>H304 * I207</f>
        <v>#REF!</v>
      </c>
    </row>
    <row r="213" spans="1:21" x14ac:dyDescent="0.25">
      <c r="A213" s="212">
        <v>101656</v>
      </c>
      <c r="B213" s="203" t="s">
        <v>397</v>
      </c>
      <c r="C213" s="226" t="s">
        <v>396</v>
      </c>
      <c r="D213" s="188"/>
      <c r="E213" s="221"/>
      <c r="F213" s="221"/>
      <c r="G213" s="222"/>
      <c r="H213" s="223"/>
      <c r="I213" s="218" t="e">
        <f>I207 * (E305 * (1+F305/100))</f>
        <v>#REF!</v>
      </c>
      <c r="J213" s="219" t="e">
        <f>H305 * I207</f>
        <v>#REF!</v>
      </c>
    </row>
    <row r="214" spans="1:21" x14ac:dyDescent="0.25">
      <c r="A214" s="212">
        <v>101416</v>
      </c>
      <c r="B214" s="203" t="s">
        <v>462</v>
      </c>
      <c r="C214" s="213" t="s">
        <v>492</v>
      </c>
      <c r="D214" s="214" t="s">
        <v>74</v>
      </c>
      <c r="E214" s="215"/>
      <c r="F214" s="215"/>
      <c r="G214" s="216"/>
      <c r="H214" s="217"/>
      <c r="I214" s="218" t="e">
        <f>I207 * (E306 * (1+F306/100))</f>
        <v>#REF!</v>
      </c>
      <c r="J214" s="219" t="e">
        <f>H306 * I207</f>
        <v>#REF!</v>
      </c>
    </row>
    <row r="215" spans="1:21" x14ac:dyDescent="0.25">
      <c r="A215" s="227" t="s">
        <v>405</v>
      </c>
      <c r="B215" s="203"/>
      <c r="C215" s="213" t="s">
        <v>493</v>
      </c>
      <c r="D215" s="214" t="s">
        <v>84</v>
      </c>
      <c r="E215" s="215"/>
      <c r="F215" s="215"/>
      <c r="G215" s="216"/>
      <c r="H215" s="217"/>
      <c r="I215" s="224"/>
      <c r="J215" s="229" t="e">
        <f>SUM(J211:J214)</f>
        <v>#REF!</v>
      </c>
      <c r="T215" s="271"/>
      <c r="U215" s="154"/>
    </row>
    <row r="216" spans="1:21" x14ac:dyDescent="0.25">
      <c r="A216" s="212" t="s">
        <v>407</v>
      </c>
      <c r="B216" s="203"/>
      <c r="C216" s="220"/>
      <c r="D216" s="188"/>
      <c r="E216" s="221"/>
      <c r="F216" s="221"/>
      <c r="G216" s="222" t="s">
        <v>406</v>
      </c>
      <c r="H216" s="228">
        <f>SUM(H213:H215)</f>
        <v>0</v>
      </c>
      <c r="I216" s="224"/>
      <c r="J216" s="225"/>
      <c r="U216" s="152"/>
    </row>
    <row r="217" spans="1:21" x14ac:dyDescent="0.25">
      <c r="A217" s="212">
        <v>200008</v>
      </c>
      <c r="B217" s="203" t="s">
        <v>408</v>
      </c>
      <c r="C217" s="226" t="s">
        <v>408</v>
      </c>
      <c r="D217" s="188"/>
      <c r="E217" s="221"/>
      <c r="F217" s="221"/>
      <c r="G217" s="222"/>
      <c r="H217" s="223"/>
      <c r="I217" s="218" t="e">
        <f>I207 * (E309 * (1+F309/100))</f>
        <v>#REF!</v>
      </c>
      <c r="J217" s="219" t="e">
        <f>H309 * I207</f>
        <v>#REF!</v>
      </c>
    </row>
    <row r="218" spans="1:21" x14ac:dyDescent="0.25">
      <c r="A218" s="227" t="s">
        <v>411</v>
      </c>
      <c r="B218" s="203"/>
      <c r="C218" s="213" t="s">
        <v>488</v>
      </c>
      <c r="D218" s="214" t="s">
        <v>410</v>
      </c>
      <c r="E218" s="215"/>
      <c r="F218" s="215"/>
      <c r="G218" s="216"/>
      <c r="H218" s="217"/>
      <c r="I218" s="224"/>
      <c r="J218" s="229" t="e">
        <f>SUM(J216:J217)</f>
        <v>#REF!</v>
      </c>
    </row>
    <row r="219" spans="1:21" x14ac:dyDescent="0.25">
      <c r="A219" s="212" t="s">
        <v>413</v>
      </c>
      <c r="B219" s="203"/>
      <c r="C219" s="220"/>
      <c r="D219" s="188"/>
      <c r="E219" s="221"/>
      <c r="F219" s="221"/>
      <c r="G219" s="222" t="s">
        <v>412</v>
      </c>
      <c r="H219" s="228">
        <f>SUM(H217:H218)</f>
        <v>0</v>
      </c>
      <c r="I219" s="224"/>
      <c r="J219" s="225"/>
    </row>
    <row r="220" spans="1:21" x14ac:dyDescent="0.25">
      <c r="A220" s="212">
        <v>300026</v>
      </c>
      <c r="B220" s="203" t="s">
        <v>414</v>
      </c>
      <c r="C220" s="230" t="s">
        <v>414</v>
      </c>
      <c r="D220" s="188"/>
      <c r="E220" s="221"/>
      <c r="F220" s="221"/>
      <c r="G220" s="222"/>
      <c r="H220" s="223"/>
      <c r="I220" s="218" t="e">
        <f>I207 * (E313 * (1+F313/100))</f>
        <v>#REF!</v>
      </c>
      <c r="J220" s="219" t="e">
        <f>H313 * I207</f>
        <v>#REF!</v>
      </c>
    </row>
    <row r="221" spans="1:21" x14ac:dyDescent="0.25">
      <c r="A221" s="212">
        <v>300052</v>
      </c>
      <c r="B221" s="203" t="s">
        <v>414</v>
      </c>
      <c r="C221" s="213" t="s">
        <v>415</v>
      </c>
      <c r="D221" s="214" t="s">
        <v>472</v>
      </c>
      <c r="E221" s="270"/>
      <c r="F221" s="215"/>
      <c r="G221" s="216"/>
      <c r="H221" s="217"/>
      <c r="I221" s="218" t="e">
        <f>I207 * (E314 * (1+F314/100))</f>
        <v>#REF!</v>
      </c>
      <c r="J221" s="219" t="e">
        <f>H314 * I207</f>
        <v>#REF!</v>
      </c>
    </row>
    <row r="222" spans="1:21" x14ac:dyDescent="0.25">
      <c r="A222" s="212">
        <v>300002</v>
      </c>
      <c r="B222" s="203" t="s">
        <v>414</v>
      </c>
      <c r="C222" s="213" t="s">
        <v>443</v>
      </c>
      <c r="D222" s="214" t="s">
        <v>444</v>
      </c>
      <c r="E222" s="215"/>
      <c r="F222" s="215"/>
      <c r="G222" s="216"/>
      <c r="H222" s="217"/>
      <c r="I222" s="218" t="e">
        <f>I207 * (E315 * (1+F315/100))</f>
        <v>#REF!</v>
      </c>
      <c r="J222" s="219" t="e">
        <f>H315 * I207</f>
        <v>#REF!</v>
      </c>
    </row>
    <row r="223" spans="1:21" x14ac:dyDescent="0.25">
      <c r="A223" s="227" t="s">
        <v>417</v>
      </c>
      <c r="B223" s="203"/>
      <c r="C223" s="213" t="s">
        <v>489</v>
      </c>
      <c r="D223" s="214" t="s">
        <v>437</v>
      </c>
      <c r="E223" s="215"/>
      <c r="F223" s="215"/>
      <c r="G223" s="216"/>
      <c r="H223" s="217"/>
      <c r="I223" s="224"/>
      <c r="J223" s="229" t="e">
        <f>SUM(J219:J222)</f>
        <v>#REF!</v>
      </c>
    </row>
    <row r="224" spans="1:21" hidden="1" x14ac:dyDescent="0.25">
      <c r="A224" s="188" t="s">
        <v>419</v>
      </c>
      <c r="B224" s="231"/>
      <c r="C224" s="220"/>
      <c r="D224" s="188"/>
      <c r="E224" s="221"/>
      <c r="F224" s="221"/>
      <c r="G224" s="222" t="s">
        <v>418</v>
      </c>
      <c r="H224" s="228">
        <f>SUM(H220:H223)</f>
        <v>0</v>
      </c>
      <c r="I224" s="224"/>
      <c r="J224" s="225"/>
    </row>
    <row r="225" spans="1:10" hidden="1" x14ac:dyDescent="0.25">
      <c r="A225" s="212"/>
      <c r="B225" s="203"/>
      <c r="C225" s="226" t="s">
        <v>420</v>
      </c>
      <c r="D225" s="188"/>
      <c r="E225" s="221"/>
      <c r="F225" s="221"/>
      <c r="G225" s="222"/>
      <c r="H225" s="223"/>
      <c r="I225" s="218"/>
      <c r="J225" s="219"/>
    </row>
    <row r="226" spans="1:10" hidden="1" x14ac:dyDescent="0.25">
      <c r="A226" s="227" t="s">
        <v>421</v>
      </c>
      <c r="B226" s="231"/>
      <c r="C226" s="213"/>
      <c r="D226" s="214"/>
      <c r="E226" s="215"/>
      <c r="F226" s="215"/>
      <c r="G226" s="216"/>
      <c r="H226" s="217"/>
      <c r="I226" s="224"/>
      <c r="J226" s="219">
        <f>SUM(J224:J225)</f>
        <v>0</v>
      </c>
    </row>
    <row r="227" spans="1:10" x14ac:dyDescent="0.25">
      <c r="A227" s="188"/>
      <c r="B227" s="232"/>
      <c r="C227" s="220"/>
      <c r="D227" s="188"/>
      <c r="E227" s="221"/>
      <c r="F227" s="221"/>
      <c r="G227" s="222" t="s">
        <v>422</v>
      </c>
      <c r="H227" s="217">
        <f>SUM(H225:H226)</f>
        <v>0</v>
      </c>
      <c r="I227" s="224"/>
      <c r="J227" s="225"/>
    </row>
    <row r="228" spans="1:10" ht="15.75" thickBot="1" x14ac:dyDescent="0.3">
      <c r="A228" s="188" t="s">
        <v>423</v>
      </c>
      <c r="B228" s="232"/>
      <c r="C228" s="220"/>
      <c r="D228" s="188"/>
      <c r="E228" s="221"/>
      <c r="F228" s="221"/>
      <c r="G228" s="222"/>
      <c r="H228" s="223"/>
      <c r="I228" s="240" t="e">
        <f>SUM(J208:J227)/2</f>
        <v>#REF!</v>
      </c>
      <c r="J228" s="241" t="e">
        <f>IF($A$2="CD",IF($A$3=1,ROUND(SUM(J208:J227)/2,0),IF($A$3=3,ROUND(SUM(J208:J227)/2,-1),SUM(J208:J227)/2)),SUM(J208:J227)/2)</f>
        <v>#REF!</v>
      </c>
    </row>
    <row r="229" spans="1:10" ht="16.5" thickTop="1" thickBot="1" x14ac:dyDescent="0.3">
      <c r="A229" s="188" t="s">
        <v>446</v>
      </c>
      <c r="B229" s="232"/>
      <c r="C229" s="234"/>
      <c r="D229" s="235"/>
      <c r="E229" s="236"/>
      <c r="F229" s="237" t="s">
        <v>424</v>
      </c>
      <c r="G229" s="238">
        <f>SUM(H212:H228)/2</f>
        <v>0</v>
      </c>
      <c r="H229" s="265">
        <f>+G229</f>
        <v>0</v>
      </c>
      <c r="I229" s="224"/>
      <c r="J229" s="252"/>
    </row>
    <row r="230" spans="1:10" ht="15.75" thickTop="1" x14ac:dyDescent="0.25">
      <c r="A230" s="212" t="s">
        <v>361</v>
      </c>
      <c r="B230" s="232"/>
      <c r="C230" s="247" t="s">
        <v>371</v>
      </c>
      <c r="D230" s="248"/>
      <c r="E230" s="249"/>
      <c r="F230" s="249"/>
      <c r="G230" s="250"/>
      <c r="H230" s="251"/>
      <c r="I230" s="224"/>
      <c r="J230" s="219" t="e">
        <f>ROUND(J228*F323,2)</f>
        <v>#REF!</v>
      </c>
    </row>
    <row r="231" spans="1:10" x14ac:dyDescent="0.25">
      <c r="A231" s="212" t="s">
        <v>447</v>
      </c>
      <c r="B231" s="232"/>
      <c r="C231" s="253" t="s">
        <v>373</v>
      </c>
      <c r="D231" s="254"/>
      <c r="E231" s="255"/>
      <c r="F231" s="256"/>
      <c r="G231" s="257"/>
      <c r="H231" s="258">
        <f>ROUND(H229*F231,2)</f>
        <v>0</v>
      </c>
      <c r="I231" s="224"/>
      <c r="J231" s="219" t="e">
        <f>ROUND(J228*F324,2)</f>
        <v>#REF!</v>
      </c>
    </row>
    <row r="232" spans="1:10" x14ac:dyDescent="0.25">
      <c r="A232" s="212" t="s">
        <v>448</v>
      </c>
      <c r="B232" s="232"/>
      <c r="C232" s="253" t="s">
        <v>374</v>
      </c>
      <c r="D232" s="254"/>
      <c r="E232" s="255"/>
      <c r="F232" s="256"/>
      <c r="G232" s="257"/>
      <c r="H232" s="258">
        <f>ROUND(H229*F232,2)</f>
        <v>0</v>
      </c>
      <c r="I232" s="224"/>
      <c r="J232" s="219" t="e">
        <f>ROUND(J228*F325,2)</f>
        <v>#REF!</v>
      </c>
    </row>
    <row r="233" spans="1:10" x14ac:dyDescent="0.25">
      <c r="A233" s="212" t="s">
        <v>379</v>
      </c>
      <c r="B233" s="232"/>
      <c r="C233" s="253" t="s">
        <v>375</v>
      </c>
      <c r="D233" s="254"/>
      <c r="E233" s="255"/>
      <c r="F233" s="256"/>
      <c r="G233" s="257"/>
      <c r="H233" s="258">
        <f>ROUND(H229*F233,2)</f>
        <v>0</v>
      </c>
      <c r="I233" s="224"/>
      <c r="J233" s="219" t="e">
        <f>ROUND(J232*F326,2)</f>
        <v>#REF!</v>
      </c>
    </row>
    <row r="234" spans="1:10" x14ac:dyDescent="0.25">
      <c r="A234" s="188" t="s">
        <v>449</v>
      </c>
      <c r="B234" s="232"/>
      <c r="C234" s="253" t="s">
        <v>377</v>
      </c>
      <c r="D234" s="254"/>
      <c r="E234" s="255"/>
      <c r="F234" s="256"/>
      <c r="G234" s="257"/>
      <c r="H234" s="258">
        <f>ROUND(H233*F234,2)</f>
        <v>0</v>
      </c>
      <c r="I234" s="233"/>
      <c r="J234" s="261" t="e">
        <f>SUM(J230:J233)</f>
        <v>#REF!</v>
      </c>
    </row>
    <row r="235" spans="1:10" ht="15.75" thickBot="1" x14ac:dyDescent="0.3">
      <c r="A235" s="188" t="s">
        <v>451</v>
      </c>
      <c r="B235" s="232"/>
      <c r="C235" s="226" t="s">
        <v>450</v>
      </c>
      <c r="D235" s="188"/>
      <c r="E235" s="221"/>
      <c r="F235" s="221"/>
      <c r="G235" s="259"/>
      <c r="H235" s="260">
        <f>SUM(H231:H234)</f>
        <v>0</v>
      </c>
      <c r="I235" s="240"/>
      <c r="J235" s="241" t="e">
        <f>IF($A$3=2,ROUND((J228+J234),2),IF($A$3=3,ROUND((J228+J234),-1),ROUND((J228+J234),0)))</f>
        <v>#REF!</v>
      </c>
    </row>
    <row r="236" spans="1:10" ht="16.5" thickTop="1" thickBot="1" x14ac:dyDescent="0.3">
      <c r="C236" s="262"/>
      <c r="D236" s="263"/>
      <c r="E236" s="236"/>
      <c r="F236" s="237" t="s">
        <v>452</v>
      </c>
      <c r="G236" s="264">
        <f>H235+H229</f>
        <v>0</v>
      </c>
      <c r="H236" s="265">
        <f>IF($A$3=2,ROUND((H229+H235),2),IF($A$3=3,ROUND((H229+H235),-1),ROUND((H229+H235),0)))</f>
        <v>0</v>
      </c>
      <c r="I236" s="201"/>
      <c r="J236" s="202"/>
    </row>
    <row r="237" spans="1:10" ht="16.5" thickTop="1" thickBot="1" x14ac:dyDescent="0.3">
      <c r="C237" s="199"/>
      <c r="D237" s="200"/>
      <c r="E237" s="21"/>
      <c r="F237" s="21"/>
      <c r="G237" s="21"/>
      <c r="H237" s="21"/>
      <c r="I237" s="201"/>
      <c r="J237" s="202"/>
    </row>
    <row r="238" spans="1:10" ht="10.15" customHeight="1" thickTop="1" thickBot="1" x14ac:dyDescent="0.3">
      <c r="A238" s="188" t="s">
        <v>494</v>
      </c>
      <c r="B238" s="203"/>
      <c r="C238" s="199"/>
      <c r="D238" s="200"/>
      <c r="E238" s="21"/>
      <c r="F238" s="21"/>
      <c r="G238" s="21"/>
      <c r="H238" s="21"/>
      <c r="I238" s="206" t="s">
        <v>389</v>
      </c>
      <c r="J238" s="207" t="s">
        <v>390</v>
      </c>
    </row>
    <row r="239" spans="1:10" ht="15.75" thickTop="1" x14ac:dyDescent="0.25">
      <c r="A239" s="188"/>
      <c r="B239" s="203"/>
      <c r="C239" s="399" t="s">
        <v>93</v>
      </c>
      <c r="D239" s="400"/>
      <c r="E239" s="400"/>
      <c r="F239" s="400"/>
      <c r="G239" s="204"/>
      <c r="H239" s="205" t="s">
        <v>495</v>
      </c>
      <c r="I239" s="246" t="e">
        <f>#REF!</f>
        <v>#REF!</v>
      </c>
      <c r="J239" s="211"/>
    </row>
    <row r="240" spans="1:10" x14ac:dyDescent="0.25">
      <c r="A240" s="212" t="s">
        <v>392</v>
      </c>
      <c r="B240" s="203"/>
      <c r="C240" s="401"/>
      <c r="D240" s="402"/>
      <c r="E240" s="402"/>
      <c r="F240" s="402"/>
      <c r="G240" s="208"/>
      <c r="H240" s="209" t="s">
        <v>496</v>
      </c>
      <c r="I240" s="218"/>
      <c r="J240" s="219" t="s">
        <v>77</v>
      </c>
    </row>
    <row r="241" spans="1:10" x14ac:dyDescent="0.25">
      <c r="A241" s="212"/>
      <c r="B241" s="203"/>
      <c r="C241" s="213" t="s">
        <v>73</v>
      </c>
      <c r="D241" s="214" t="s">
        <v>74</v>
      </c>
      <c r="E241" s="215" t="s">
        <v>75</v>
      </c>
      <c r="F241" s="215" t="s">
        <v>393</v>
      </c>
      <c r="G241" s="216" t="s">
        <v>394</v>
      </c>
      <c r="H241" s="217" t="s">
        <v>77</v>
      </c>
      <c r="I241" s="224"/>
      <c r="J241" s="225"/>
    </row>
    <row r="242" spans="1:10" x14ac:dyDescent="0.25">
      <c r="A242" s="212" t="s">
        <v>395</v>
      </c>
      <c r="B242" s="203"/>
      <c r="C242" s="220"/>
      <c r="D242" s="188"/>
      <c r="E242" s="221"/>
      <c r="F242" s="221"/>
      <c r="G242" s="222"/>
      <c r="H242" s="223"/>
      <c r="I242" s="224"/>
      <c r="J242" s="225"/>
    </row>
    <row r="243" spans="1:10" x14ac:dyDescent="0.25">
      <c r="A243" s="212">
        <v>101658</v>
      </c>
      <c r="B243" s="203" t="s">
        <v>397</v>
      </c>
      <c r="C243" s="226" t="s">
        <v>396</v>
      </c>
      <c r="D243" s="188"/>
      <c r="E243" s="221"/>
      <c r="F243" s="221"/>
      <c r="G243" s="222"/>
      <c r="H243" s="223"/>
      <c r="I243" s="218" t="e">
        <f>I239 * (E336 * (1+F336/100))</f>
        <v>#REF!</v>
      </c>
      <c r="J243" s="219" t="e">
        <f>H336 * I239</f>
        <v>#REF!</v>
      </c>
    </row>
    <row r="244" spans="1:10" ht="24" x14ac:dyDescent="0.25">
      <c r="A244" s="212">
        <v>102032</v>
      </c>
      <c r="B244" s="203" t="s">
        <v>497</v>
      </c>
      <c r="C244" s="213" t="s">
        <v>485</v>
      </c>
      <c r="D244" s="214" t="s">
        <v>74</v>
      </c>
      <c r="E244" s="215"/>
      <c r="F244" s="215"/>
      <c r="G244" s="216"/>
      <c r="H244" s="217"/>
      <c r="I244" s="218" t="e">
        <f>I239 * (E337 * (1+F337/100))</f>
        <v>#REF!</v>
      </c>
      <c r="J244" s="219" t="e">
        <f>H337 * I239</f>
        <v>#REF!</v>
      </c>
    </row>
    <row r="245" spans="1:10" ht="24" x14ac:dyDescent="0.25">
      <c r="A245" s="212">
        <v>101128</v>
      </c>
      <c r="B245" s="203" t="s">
        <v>397</v>
      </c>
      <c r="C245" s="213" t="s">
        <v>498</v>
      </c>
      <c r="D245" s="214" t="s">
        <v>74</v>
      </c>
      <c r="E245" s="215"/>
      <c r="F245" s="215"/>
      <c r="G245" s="272"/>
      <c r="H245" s="217"/>
      <c r="I245" s="218" t="e">
        <f>I239 * (E338 * (1+F338/100))</f>
        <v>#REF!</v>
      </c>
      <c r="J245" s="219" t="e">
        <f>H338 * I239</f>
        <v>#REF!</v>
      </c>
    </row>
    <row r="246" spans="1:10" x14ac:dyDescent="0.25">
      <c r="A246" s="188" t="s">
        <v>405</v>
      </c>
      <c r="B246" s="203"/>
      <c r="C246" s="220"/>
      <c r="D246" s="188"/>
      <c r="E246" s="221"/>
      <c r="F246" s="221"/>
      <c r="G246" s="222" t="s">
        <v>406</v>
      </c>
      <c r="H246" s="228">
        <f>SUM(H243:H245)</f>
        <v>0</v>
      </c>
      <c r="I246" s="233"/>
      <c r="J246" s="229" t="e">
        <f>SUM(J242:J245)</f>
        <v>#REF!</v>
      </c>
    </row>
    <row r="247" spans="1:10" x14ac:dyDescent="0.25">
      <c r="A247" s="212" t="s">
        <v>407</v>
      </c>
      <c r="B247" s="203"/>
      <c r="C247" s="226" t="s">
        <v>408</v>
      </c>
      <c r="D247" s="188"/>
      <c r="E247" s="221"/>
      <c r="F247" s="221"/>
      <c r="G247" s="222"/>
      <c r="H247" s="223"/>
      <c r="I247" s="224"/>
      <c r="J247" s="225"/>
    </row>
    <row r="248" spans="1:10" x14ac:dyDescent="0.25">
      <c r="A248" s="212">
        <v>200020</v>
      </c>
      <c r="B248" s="203" t="s">
        <v>408</v>
      </c>
      <c r="C248" s="213" t="s">
        <v>488</v>
      </c>
      <c r="D248" s="214" t="s">
        <v>410</v>
      </c>
      <c r="E248" s="215"/>
      <c r="F248" s="215"/>
      <c r="G248" s="216"/>
      <c r="H248" s="217">
        <f>TRUNC(E248* (1 + F248 / 100) * G248,2)</f>
        <v>0</v>
      </c>
      <c r="I248" s="218" t="e">
        <f>I239 * (E341 * (1+F341/100))</f>
        <v>#REF!</v>
      </c>
      <c r="J248" s="219" t="e">
        <f>H341 * I239</f>
        <v>#REF!</v>
      </c>
    </row>
    <row r="249" spans="1:10" x14ac:dyDescent="0.25">
      <c r="A249" s="188" t="s">
        <v>411</v>
      </c>
      <c r="B249" s="203"/>
      <c r="C249" s="220"/>
      <c r="D249" s="188"/>
      <c r="E249" s="221"/>
      <c r="F249" s="221"/>
      <c r="G249" s="222" t="s">
        <v>412</v>
      </c>
      <c r="H249" s="228">
        <f>SUM(H247:H248)</f>
        <v>0</v>
      </c>
      <c r="I249" s="224"/>
      <c r="J249" s="229" t="e">
        <f>SUM(J247:J248)</f>
        <v>#REF!</v>
      </c>
    </row>
    <row r="250" spans="1:10" x14ac:dyDescent="0.25">
      <c r="A250" s="212" t="s">
        <v>413</v>
      </c>
      <c r="B250" s="203"/>
      <c r="C250" s="230" t="s">
        <v>414</v>
      </c>
      <c r="D250" s="188"/>
      <c r="E250" s="221"/>
      <c r="F250" s="221"/>
      <c r="G250" s="222"/>
      <c r="H250" s="223"/>
      <c r="I250" s="224"/>
      <c r="J250" s="225"/>
    </row>
    <row r="251" spans="1:10" x14ac:dyDescent="0.25">
      <c r="A251" s="212">
        <v>300026</v>
      </c>
      <c r="B251" s="203" t="s">
        <v>414</v>
      </c>
      <c r="C251" s="213" t="s">
        <v>415</v>
      </c>
      <c r="D251" s="214" t="s">
        <v>472</v>
      </c>
      <c r="E251" s="267"/>
      <c r="F251" s="215"/>
      <c r="G251" s="216"/>
      <c r="H251" s="217">
        <f>TRUNC(E251* (1 + F251 / 100) * G251,2)</f>
        <v>0</v>
      </c>
      <c r="I251" s="218" t="e">
        <f>I239 * (E344 * (1+F344/100))</f>
        <v>#REF!</v>
      </c>
      <c r="J251" s="219" t="e">
        <f>H344 * I239</f>
        <v>#REF!</v>
      </c>
    </row>
    <row r="252" spans="1:10" x14ac:dyDescent="0.25">
      <c r="A252" s="188" t="s">
        <v>417</v>
      </c>
      <c r="B252" s="203"/>
      <c r="C252" s="220"/>
      <c r="D252" s="188"/>
      <c r="E252" s="221"/>
      <c r="F252" s="221"/>
      <c r="G252" s="222" t="s">
        <v>418</v>
      </c>
      <c r="H252" s="228">
        <f>SUM(H250:H251)</f>
        <v>0</v>
      </c>
      <c r="I252" s="224"/>
      <c r="J252" s="229" t="e">
        <f>SUM(J250:J251)</f>
        <v>#REF!</v>
      </c>
    </row>
    <row r="253" spans="1:10" hidden="1" x14ac:dyDescent="0.25">
      <c r="A253" s="188" t="s">
        <v>419</v>
      </c>
      <c r="B253" s="21"/>
      <c r="C253" s="226" t="s">
        <v>420</v>
      </c>
      <c r="D253" s="188"/>
      <c r="E253" s="221"/>
      <c r="F253" s="221"/>
      <c r="G253" s="222"/>
      <c r="H253" s="223"/>
      <c r="I253" s="224"/>
      <c r="J253" s="225"/>
    </row>
    <row r="254" spans="1:10" hidden="1" x14ac:dyDescent="0.25">
      <c r="A254" s="212"/>
      <c r="B254" s="203"/>
      <c r="C254" s="213"/>
      <c r="D254" s="214"/>
      <c r="E254" s="215"/>
      <c r="F254" s="215"/>
      <c r="G254" s="216"/>
      <c r="H254" s="217"/>
      <c r="I254" s="218"/>
      <c r="J254" s="219"/>
    </row>
    <row r="255" spans="1:10" hidden="1" x14ac:dyDescent="0.25">
      <c r="A255" s="227" t="s">
        <v>421</v>
      </c>
      <c r="B255" s="21"/>
      <c r="C255" s="220"/>
      <c r="D255" s="188"/>
      <c r="E255" s="221"/>
      <c r="F255" s="221"/>
      <c r="G255" s="222" t="s">
        <v>422</v>
      </c>
      <c r="H255" s="217">
        <f>SUM(H253:H254)</f>
        <v>0</v>
      </c>
      <c r="I255" s="224"/>
      <c r="J255" s="219">
        <f>SUM(J253:J254)</f>
        <v>0</v>
      </c>
    </row>
    <row r="256" spans="1:10" x14ac:dyDescent="0.25">
      <c r="A256" s="188"/>
      <c r="B256" s="232"/>
      <c r="C256" s="220"/>
      <c r="D256" s="188"/>
      <c r="E256" s="221"/>
      <c r="F256" s="221"/>
      <c r="G256" s="222"/>
      <c r="H256" s="223"/>
      <c r="I256" s="224"/>
      <c r="J256" s="225"/>
    </row>
    <row r="257" spans="1:10" ht="15.75" thickBot="1" x14ac:dyDescent="0.3">
      <c r="A257" s="188" t="s">
        <v>423</v>
      </c>
      <c r="B257" s="232"/>
      <c r="C257" s="234"/>
      <c r="D257" s="235"/>
      <c r="E257" s="236"/>
      <c r="F257" s="237" t="s">
        <v>424</v>
      </c>
      <c r="G257" s="238">
        <f>SUM(H241:H256)/2</f>
        <v>0</v>
      </c>
      <c r="H257" s="265">
        <f>+G257</f>
        <v>0</v>
      </c>
      <c r="I257" s="240" t="e">
        <f>SUM(J240:J256)/2</f>
        <v>#REF!</v>
      </c>
      <c r="J257" s="241" t="e">
        <f>IF($A$2="CD",IF($A$3=1,ROUND(SUM(J240:J256)/2,0),IF($A$3=3,ROUND(SUM(J240:J256)/2,-1),SUM(J240:J256)/2)),SUM(J240:J256)/2)</f>
        <v>#REF!</v>
      </c>
    </row>
    <row r="258" spans="1:10" ht="15.75" thickTop="1" x14ac:dyDescent="0.25">
      <c r="A258" s="188" t="s">
        <v>446</v>
      </c>
      <c r="B258" s="232"/>
      <c r="C258" s="247" t="s">
        <v>371</v>
      </c>
      <c r="D258" s="248"/>
      <c r="E258" s="249"/>
      <c r="F258" s="249"/>
      <c r="G258" s="250"/>
      <c r="H258" s="251"/>
      <c r="I258" s="224"/>
      <c r="J258" s="252"/>
    </row>
    <row r="259" spans="1:10" x14ac:dyDescent="0.25">
      <c r="A259" s="212" t="s">
        <v>361</v>
      </c>
      <c r="B259" s="232"/>
      <c r="C259" s="253" t="s">
        <v>373</v>
      </c>
      <c r="D259" s="254"/>
      <c r="E259" s="255"/>
      <c r="F259" s="256"/>
      <c r="G259" s="257"/>
      <c r="H259" s="258">
        <f>ROUND(H257*F259,2)</f>
        <v>0</v>
      </c>
      <c r="I259" s="224"/>
      <c r="J259" s="219" t="e">
        <f>ROUND(J257*F352,2)</f>
        <v>#REF!</v>
      </c>
    </row>
    <row r="260" spans="1:10" x14ac:dyDescent="0.25">
      <c r="A260" s="212" t="s">
        <v>447</v>
      </c>
      <c r="B260" s="232"/>
      <c r="C260" s="253" t="s">
        <v>374</v>
      </c>
      <c r="D260" s="254"/>
      <c r="E260" s="255"/>
      <c r="F260" s="256"/>
      <c r="G260" s="257"/>
      <c r="H260" s="258">
        <f>ROUND(H257*F260,2)</f>
        <v>0</v>
      </c>
      <c r="I260" s="224"/>
      <c r="J260" s="219" t="e">
        <f>ROUND(J257*F353,2)</f>
        <v>#REF!</v>
      </c>
    </row>
    <row r="261" spans="1:10" x14ac:dyDescent="0.25">
      <c r="A261" s="212" t="s">
        <v>448</v>
      </c>
      <c r="B261" s="232"/>
      <c r="C261" s="253" t="s">
        <v>375</v>
      </c>
      <c r="D261" s="254"/>
      <c r="E261" s="255"/>
      <c r="F261" s="256"/>
      <c r="G261" s="257"/>
      <c r="H261" s="258">
        <f>ROUND(H257*F261,2)</f>
        <v>0</v>
      </c>
      <c r="I261" s="224"/>
      <c r="J261" s="219" t="e">
        <f>ROUND(J257*F354,2)</f>
        <v>#REF!</v>
      </c>
    </row>
    <row r="262" spans="1:10" x14ac:dyDescent="0.25">
      <c r="A262" s="212" t="s">
        <v>379</v>
      </c>
      <c r="B262" s="232"/>
      <c r="C262" s="253" t="s">
        <v>377</v>
      </c>
      <c r="D262" s="254"/>
      <c r="E262" s="255"/>
      <c r="F262" s="256"/>
      <c r="G262" s="257"/>
      <c r="H262" s="258">
        <f>ROUND(H261*F262,2)</f>
        <v>0</v>
      </c>
      <c r="I262" s="224"/>
      <c r="J262" s="219" t="e">
        <f>ROUND(J261*F355,2)</f>
        <v>#REF!</v>
      </c>
    </row>
    <row r="263" spans="1:10" x14ac:dyDescent="0.25">
      <c r="A263" s="188" t="s">
        <v>449</v>
      </c>
      <c r="B263" s="232"/>
      <c r="C263" s="226" t="s">
        <v>450</v>
      </c>
      <c r="D263" s="188"/>
      <c r="E263" s="221"/>
      <c r="F263" s="221"/>
      <c r="G263" s="259"/>
      <c r="H263" s="260">
        <f>SUM(H259:H262)</f>
        <v>0</v>
      </c>
      <c r="I263" s="233"/>
      <c r="J263" s="261" t="e">
        <f>SUM(J259:J262)</f>
        <v>#REF!</v>
      </c>
    </row>
    <row r="264" spans="1:10" ht="15.75" thickBot="1" x14ac:dyDescent="0.3">
      <c r="A264" s="188" t="s">
        <v>451</v>
      </c>
      <c r="B264" s="232"/>
      <c r="C264" s="262"/>
      <c r="D264" s="263"/>
      <c r="E264" s="236"/>
      <c r="F264" s="237" t="s">
        <v>452</v>
      </c>
      <c r="G264" s="264">
        <f>H263+H257</f>
        <v>0</v>
      </c>
      <c r="H264" s="265">
        <f>IF($A$3=2,ROUND((H257+H263),2),IF($A$3=3,ROUND((H257+H263),-1),ROUND((H257+H263),0)))</f>
        <v>0</v>
      </c>
      <c r="I264" s="240"/>
      <c r="J264" s="241" t="e">
        <f>IF($A$3=2,ROUND((J257+J263),2),IF($A$3=3,ROUND((J257+J263),-1),ROUND((J257+J263),0)))</f>
        <v>#REF!</v>
      </c>
    </row>
    <row r="265" spans="1:10" ht="15.75" thickTop="1" x14ac:dyDescent="0.25">
      <c r="C265" s="199"/>
      <c r="D265" s="200"/>
      <c r="E265" s="21"/>
      <c r="F265" s="21"/>
      <c r="G265" s="21"/>
      <c r="H265" s="21"/>
      <c r="I265" s="201"/>
      <c r="J265" s="202"/>
    </row>
    <row r="266" spans="1:10" ht="15.75" thickBot="1" x14ac:dyDescent="0.3">
      <c r="C266" s="199"/>
      <c r="D266" s="200"/>
      <c r="E266" s="21"/>
      <c r="F266" s="21"/>
      <c r="G266" s="21"/>
      <c r="H266" s="21"/>
      <c r="I266" s="201"/>
      <c r="J266" s="202"/>
    </row>
    <row r="267" spans="1:10" ht="15.75" thickTop="1" x14ac:dyDescent="0.25">
      <c r="A267" s="188" t="s">
        <v>499</v>
      </c>
      <c r="B267" s="203"/>
      <c r="C267" s="399" t="s">
        <v>95</v>
      </c>
      <c r="D267" s="400"/>
      <c r="E267" s="400"/>
      <c r="F267" s="400"/>
      <c r="G267" s="244"/>
      <c r="H267" s="205" t="s">
        <v>500</v>
      </c>
      <c r="I267" s="206" t="s">
        <v>389</v>
      </c>
      <c r="J267" s="207" t="s">
        <v>390</v>
      </c>
    </row>
    <row r="268" spans="1:10" x14ac:dyDescent="0.25">
      <c r="A268" s="188"/>
      <c r="B268" s="203"/>
      <c r="C268" s="401"/>
      <c r="D268" s="402"/>
      <c r="E268" s="402"/>
      <c r="F268" s="402"/>
      <c r="G268" s="245"/>
      <c r="H268" s="209" t="s">
        <v>501</v>
      </c>
      <c r="I268" s="246" t="e">
        <f>#REF!</f>
        <v>#REF!</v>
      </c>
      <c r="J268" s="211"/>
    </row>
    <row r="269" spans="1:10" x14ac:dyDescent="0.25">
      <c r="A269" s="212" t="s">
        <v>392</v>
      </c>
      <c r="B269" s="203"/>
      <c r="C269" s="213" t="s">
        <v>73</v>
      </c>
      <c r="D269" s="214" t="s">
        <v>74</v>
      </c>
      <c r="E269" s="215" t="s">
        <v>75</v>
      </c>
      <c r="F269" s="215" t="s">
        <v>393</v>
      </c>
      <c r="G269" s="216" t="s">
        <v>394</v>
      </c>
      <c r="H269" s="217" t="s">
        <v>77</v>
      </c>
      <c r="I269" s="218"/>
      <c r="J269" s="219" t="s">
        <v>77</v>
      </c>
    </row>
    <row r="270" spans="1:10" x14ac:dyDescent="0.25">
      <c r="A270" s="212"/>
      <c r="B270" s="203"/>
      <c r="C270" s="220"/>
      <c r="D270" s="188"/>
      <c r="E270" s="221"/>
      <c r="F270" s="221"/>
      <c r="G270" s="222"/>
      <c r="H270" s="223"/>
      <c r="I270" s="224"/>
      <c r="J270" s="225"/>
    </row>
    <row r="271" spans="1:10" x14ac:dyDescent="0.25">
      <c r="A271" s="212" t="s">
        <v>407</v>
      </c>
      <c r="B271" s="203"/>
      <c r="C271" s="226" t="s">
        <v>396</v>
      </c>
      <c r="D271" s="188"/>
      <c r="E271" s="221"/>
      <c r="F271" s="221"/>
      <c r="G271" s="222"/>
      <c r="H271" s="223"/>
      <c r="I271" s="224"/>
      <c r="J271" s="225"/>
    </row>
    <row r="272" spans="1:10" x14ac:dyDescent="0.25">
      <c r="A272" s="212">
        <v>200006</v>
      </c>
      <c r="B272" s="203" t="s">
        <v>408</v>
      </c>
      <c r="C272" s="213" t="s">
        <v>502</v>
      </c>
      <c r="D272" s="214" t="s">
        <v>404</v>
      </c>
      <c r="E272" s="215"/>
      <c r="F272" s="215"/>
      <c r="G272" s="216"/>
      <c r="H272" s="217">
        <f t="shared" ref="H272:H277" si="0">TRUNC(E272* (1 + F272 / 100) * G272,2)</f>
        <v>0</v>
      </c>
      <c r="I272" s="218" t="e">
        <f>I268 * (E365 * (1+F365/100))</f>
        <v>#REF!</v>
      </c>
      <c r="J272" s="219" t="e">
        <f>H365 * I268</f>
        <v>#REF!</v>
      </c>
    </row>
    <row r="273" spans="1:10" x14ac:dyDescent="0.25">
      <c r="A273" s="188" t="s">
        <v>411</v>
      </c>
      <c r="B273" s="203"/>
      <c r="C273" s="213" t="s">
        <v>503</v>
      </c>
      <c r="D273" s="214" t="s">
        <v>74</v>
      </c>
      <c r="E273" s="215"/>
      <c r="F273" s="215"/>
      <c r="G273" s="216"/>
      <c r="H273" s="217">
        <f>TRUNC(E273* (1 + F273 / 100) * G273,2)</f>
        <v>0</v>
      </c>
      <c r="I273" s="224"/>
      <c r="J273" s="229" t="e">
        <f>SUM(J271:J272)</f>
        <v>#REF!</v>
      </c>
    </row>
    <row r="274" spans="1:10" x14ac:dyDescent="0.25">
      <c r="A274" s="212" t="s">
        <v>413</v>
      </c>
      <c r="B274" s="203"/>
      <c r="C274" s="213" t="s">
        <v>504</v>
      </c>
      <c r="D274" s="214" t="s">
        <v>74</v>
      </c>
      <c r="E274" s="215"/>
      <c r="F274" s="215"/>
      <c r="G274" s="216"/>
      <c r="H274" s="217">
        <f t="shared" si="0"/>
        <v>0</v>
      </c>
      <c r="I274" s="224"/>
      <c r="J274" s="225"/>
    </row>
    <row r="275" spans="1:10" x14ac:dyDescent="0.25">
      <c r="A275" s="212">
        <v>300015</v>
      </c>
      <c r="B275" s="203" t="s">
        <v>414</v>
      </c>
      <c r="C275" s="213" t="s">
        <v>505</v>
      </c>
      <c r="D275" s="214" t="s">
        <v>404</v>
      </c>
      <c r="E275" s="215"/>
      <c r="F275" s="215"/>
      <c r="G275" s="216"/>
      <c r="H275" s="217">
        <f t="shared" si="0"/>
        <v>0</v>
      </c>
      <c r="I275" s="218" t="e">
        <f>I268 * (E368 * (1+F368/100))</f>
        <v>#REF!</v>
      </c>
      <c r="J275" s="225" t="e">
        <f>H368 * I268</f>
        <v>#REF!</v>
      </c>
    </row>
    <row r="276" spans="1:10" x14ac:dyDescent="0.25">
      <c r="A276" s="212">
        <v>300026</v>
      </c>
      <c r="B276" s="203" t="s">
        <v>414</v>
      </c>
      <c r="C276" s="213" t="s">
        <v>506</v>
      </c>
      <c r="D276" s="214" t="s">
        <v>359</v>
      </c>
      <c r="E276" s="215"/>
      <c r="F276" s="215"/>
      <c r="G276" s="216"/>
      <c r="H276" s="217">
        <f>TRUNC(E276* (1 + F276 / 100) * G276,2)</f>
        <v>0</v>
      </c>
      <c r="I276" s="218" t="e">
        <f>I268 * (E369 * (1+F369/100))</f>
        <v>#REF!</v>
      </c>
      <c r="J276" s="219" t="e">
        <f>H369 * I268</f>
        <v>#REF!</v>
      </c>
    </row>
    <row r="277" spans="1:10" ht="24" x14ac:dyDescent="0.25">
      <c r="A277" s="188" t="s">
        <v>417</v>
      </c>
      <c r="B277" s="203"/>
      <c r="C277" s="213" t="s">
        <v>507</v>
      </c>
      <c r="D277" s="214" t="s">
        <v>123</v>
      </c>
      <c r="E277" s="215"/>
      <c r="F277" s="215"/>
      <c r="G277" s="216"/>
      <c r="H277" s="217">
        <f t="shared" si="0"/>
        <v>0</v>
      </c>
      <c r="I277" s="224"/>
      <c r="J277" s="228" t="e">
        <f>SUM(J274:J276)</f>
        <v>#REF!</v>
      </c>
    </row>
    <row r="278" spans="1:10" hidden="1" x14ac:dyDescent="0.25">
      <c r="A278" s="188" t="s">
        <v>419</v>
      </c>
      <c r="B278" s="21"/>
      <c r="C278" s="220"/>
      <c r="D278" s="188"/>
      <c r="E278" s="221"/>
      <c r="F278" s="221"/>
      <c r="G278" s="222" t="s">
        <v>406</v>
      </c>
      <c r="H278" s="228">
        <f>SUM(H271:H277)</f>
        <v>0</v>
      </c>
      <c r="I278" s="224"/>
      <c r="J278" s="225"/>
    </row>
    <row r="279" spans="1:10" hidden="1" x14ac:dyDescent="0.25">
      <c r="A279" s="212"/>
      <c r="B279" s="203"/>
      <c r="C279" s="226" t="s">
        <v>408</v>
      </c>
      <c r="D279" s="188"/>
      <c r="E279" s="221"/>
      <c r="F279" s="221"/>
      <c r="G279" s="222"/>
      <c r="H279" s="223"/>
      <c r="I279" s="218"/>
      <c r="J279" s="219"/>
    </row>
    <row r="280" spans="1:10" hidden="1" x14ac:dyDescent="0.25">
      <c r="A280" s="227" t="s">
        <v>421</v>
      </c>
      <c r="B280" s="21"/>
      <c r="C280" s="213" t="s">
        <v>488</v>
      </c>
      <c r="D280" s="214" t="s">
        <v>410</v>
      </c>
      <c r="E280" s="215">
        <v>0.8</v>
      </c>
      <c r="F280" s="215">
        <v>0</v>
      </c>
      <c r="G280" s="216">
        <v>20101</v>
      </c>
      <c r="H280" s="217">
        <f>TRUNC(E280* (1 + F280 / 100) * G280,2)</f>
        <v>16080.8</v>
      </c>
      <c r="I280" s="224"/>
      <c r="J280" s="219">
        <f>SUM(J278:J279)</f>
        <v>0</v>
      </c>
    </row>
    <row r="281" spans="1:10" x14ac:dyDescent="0.25">
      <c r="A281" s="188"/>
      <c r="B281" s="232"/>
      <c r="C281" s="220"/>
      <c r="D281" s="188"/>
      <c r="E281" s="221"/>
      <c r="F281" s="221"/>
      <c r="G281" s="222" t="s">
        <v>412</v>
      </c>
      <c r="H281" s="228"/>
      <c r="I281" s="224"/>
      <c r="J281" s="225"/>
    </row>
    <row r="282" spans="1:10" ht="15.75" thickBot="1" x14ac:dyDescent="0.3">
      <c r="A282" s="188" t="s">
        <v>423</v>
      </c>
      <c r="B282" s="232"/>
      <c r="C282" s="230" t="s">
        <v>414</v>
      </c>
      <c r="D282" s="188"/>
      <c r="E282" s="221"/>
      <c r="F282" s="221"/>
      <c r="G282" s="222"/>
      <c r="H282" s="223"/>
      <c r="I282" s="240" t="e">
        <f>SUM(J269:J281)/2</f>
        <v>#REF!</v>
      </c>
      <c r="J282" s="241" t="e">
        <f>IF($A$2="CD",IF($A$3=1,ROUND(SUM(J269:J281)/2,0),IF($A$3=3,ROUND(SUM(J269:J281)/2,-1),SUM(J269:J281)/2)),SUM(J269:J281)/2)</f>
        <v>#REF!</v>
      </c>
    </row>
    <row r="283" spans="1:10" ht="15.75" thickTop="1" x14ac:dyDescent="0.25">
      <c r="A283" s="188" t="s">
        <v>446</v>
      </c>
      <c r="B283" s="232"/>
      <c r="C283" s="213" t="s">
        <v>415</v>
      </c>
      <c r="D283" s="214" t="s">
        <v>416</v>
      </c>
      <c r="E283" s="215"/>
      <c r="F283" s="215"/>
      <c r="G283" s="216"/>
      <c r="H283" s="217">
        <f>TRUNC(E283* (1 + F283 / 100) * G283,2)</f>
        <v>0</v>
      </c>
      <c r="I283" s="224"/>
      <c r="J283" s="252"/>
    </row>
    <row r="284" spans="1:10" x14ac:dyDescent="0.25">
      <c r="A284" s="212" t="s">
        <v>361</v>
      </c>
      <c r="B284" s="232"/>
      <c r="C284" s="220"/>
      <c r="D284" s="188"/>
      <c r="E284" s="221"/>
      <c r="F284" s="221"/>
      <c r="G284" s="222" t="s">
        <v>418</v>
      </c>
      <c r="H284" s="228">
        <f>SUM(H282:H283)</f>
        <v>0</v>
      </c>
      <c r="I284" s="224"/>
      <c r="J284" s="219" t="e">
        <f>ROUND(J282*F377,2)</f>
        <v>#REF!</v>
      </c>
    </row>
    <row r="285" spans="1:10" x14ac:dyDescent="0.25">
      <c r="A285" s="212" t="s">
        <v>447</v>
      </c>
      <c r="B285" s="232"/>
      <c r="C285" s="226" t="s">
        <v>420</v>
      </c>
      <c r="D285" s="188"/>
      <c r="E285" s="221"/>
      <c r="F285" s="221"/>
      <c r="G285" s="222"/>
      <c r="H285" s="223"/>
      <c r="I285" s="224"/>
      <c r="J285" s="219" t="e">
        <f>ROUND(J282*F378,2)</f>
        <v>#REF!</v>
      </c>
    </row>
    <row r="286" spans="1:10" x14ac:dyDescent="0.25">
      <c r="A286" s="212" t="s">
        <v>448</v>
      </c>
      <c r="B286" s="232"/>
      <c r="C286" s="213"/>
      <c r="D286" s="214"/>
      <c r="E286" s="215"/>
      <c r="F286" s="215"/>
      <c r="G286" s="216"/>
      <c r="H286" s="217"/>
      <c r="I286" s="224"/>
      <c r="J286" s="219" t="e">
        <f>ROUND(J282*F379,2)</f>
        <v>#REF!</v>
      </c>
    </row>
    <row r="287" spans="1:10" x14ac:dyDescent="0.25">
      <c r="A287" s="212" t="s">
        <v>379</v>
      </c>
      <c r="B287" s="232"/>
      <c r="C287" s="220"/>
      <c r="D287" s="188"/>
      <c r="E287" s="221"/>
      <c r="F287" s="221"/>
      <c r="G287" s="222" t="s">
        <v>422</v>
      </c>
      <c r="H287" s="217">
        <f>SUM(H285:H286)</f>
        <v>0</v>
      </c>
      <c r="I287" s="224"/>
      <c r="J287" s="219" t="e">
        <f>ROUND(J286*F380,2)</f>
        <v>#REF!</v>
      </c>
    </row>
    <row r="288" spans="1:10" x14ac:dyDescent="0.25">
      <c r="A288" s="188" t="s">
        <v>449</v>
      </c>
      <c r="B288" s="232"/>
      <c r="C288" s="220"/>
      <c r="D288" s="188"/>
      <c r="E288" s="221"/>
      <c r="F288" s="221"/>
      <c r="G288" s="222"/>
      <c r="H288" s="223"/>
      <c r="I288" s="233"/>
      <c r="J288" s="261" t="e">
        <f>SUM(J284:J287)</f>
        <v>#REF!</v>
      </c>
    </row>
    <row r="289" spans="1:10" ht="15.75" thickBot="1" x14ac:dyDescent="0.3">
      <c r="A289" s="188" t="s">
        <v>451</v>
      </c>
      <c r="B289" s="232"/>
      <c r="C289" s="234"/>
      <c r="D289" s="235"/>
      <c r="E289" s="236"/>
      <c r="F289" s="237" t="s">
        <v>424</v>
      </c>
      <c r="G289" s="238"/>
      <c r="H289" s="265"/>
      <c r="I289" s="240"/>
      <c r="J289" s="241" t="e">
        <f>IF($A$3=2,ROUND((J282+J288),2),IF($A$3=3,ROUND((J282+J288),-1),ROUND((J282+J288),0)))</f>
        <v>#REF!</v>
      </c>
    </row>
    <row r="290" spans="1:10" ht="15.75" thickTop="1" x14ac:dyDescent="0.25">
      <c r="C290" s="247" t="s">
        <v>371</v>
      </c>
      <c r="D290" s="248"/>
      <c r="E290" s="249"/>
      <c r="F290" s="249"/>
      <c r="G290" s="250"/>
      <c r="H290" s="251"/>
      <c r="I290" s="201"/>
      <c r="J290" s="202"/>
    </row>
    <row r="291" spans="1:10" ht="15.75" thickBot="1" x14ac:dyDescent="0.3">
      <c r="C291" s="253" t="s">
        <v>373</v>
      </c>
      <c r="D291" s="254"/>
      <c r="E291" s="255"/>
      <c r="F291" s="256"/>
      <c r="G291" s="257"/>
      <c r="H291" s="258">
        <f>ROUND(H289*F291,2)</f>
        <v>0</v>
      </c>
      <c r="I291" s="201"/>
      <c r="J291" s="202"/>
    </row>
    <row r="292" spans="1:10" ht="15.75" thickTop="1" x14ac:dyDescent="0.25">
      <c r="A292" s="188" t="s">
        <v>508</v>
      </c>
      <c r="B292" s="203"/>
      <c r="C292" s="253" t="s">
        <v>374</v>
      </c>
      <c r="D292" s="254"/>
      <c r="E292" s="255"/>
      <c r="F292" s="256"/>
      <c r="G292" s="257"/>
      <c r="H292" s="258">
        <f>ROUND(H289*F292,2)</f>
        <v>0</v>
      </c>
      <c r="I292" s="206" t="s">
        <v>389</v>
      </c>
      <c r="J292" s="207" t="s">
        <v>390</v>
      </c>
    </row>
    <row r="293" spans="1:10" x14ac:dyDescent="0.25">
      <c r="A293" s="188"/>
      <c r="B293" s="203"/>
      <c r="C293" s="253" t="s">
        <v>375</v>
      </c>
      <c r="D293" s="254"/>
      <c r="E293" s="255"/>
      <c r="F293" s="256"/>
      <c r="G293" s="257"/>
      <c r="H293" s="258">
        <f>ROUND(H289*F293,2)</f>
        <v>0</v>
      </c>
      <c r="I293" s="246" t="e">
        <f>#REF!</f>
        <v>#REF!</v>
      </c>
      <c r="J293" s="211"/>
    </row>
    <row r="294" spans="1:10" x14ac:dyDescent="0.25">
      <c r="A294" s="212" t="s">
        <v>392</v>
      </c>
      <c r="B294" s="203"/>
      <c r="C294" s="253" t="s">
        <v>377</v>
      </c>
      <c r="D294" s="254"/>
      <c r="E294" s="255"/>
      <c r="F294" s="256"/>
      <c r="G294" s="257"/>
      <c r="H294" s="258">
        <f>ROUND(H293*F294,2)</f>
        <v>0</v>
      </c>
      <c r="I294" s="218"/>
      <c r="J294" s="219" t="s">
        <v>77</v>
      </c>
    </row>
    <row r="295" spans="1:10" x14ac:dyDescent="0.25">
      <c r="A295" s="212"/>
      <c r="B295" s="203"/>
      <c r="C295" s="226" t="s">
        <v>450</v>
      </c>
      <c r="D295" s="188"/>
      <c r="E295" s="221"/>
      <c r="F295" s="221"/>
      <c r="G295" s="259"/>
      <c r="H295" s="260">
        <f>SUM(H291:H294)</f>
        <v>0</v>
      </c>
      <c r="I295" s="224"/>
      <c r="J295" s="225"/>
    </row>
    <row r="296" spans="1:10" ht="15.75" thickBot="1" x14ac:dyDescent="0.3">
      <c r="A296" s="212" t="s">
        <v>395</v>
      </c>
      <c r="B296" s="203"/>
      <c r="C296" s="262"/>
      <c r="D296" s="263"/>
      <c r="E296" s="236"/>
      <c r="F296" s="237" t="s">
        <v>452</v>
      </c>
      <c r="G296" s="264">
        <f>H295+H289</f>
        <v>0</v>
      </c>
      <c r="H296" s="265">
        <f>IF($A$3=2,ROUND((H289+H295),2),IF($A$3=3,ROUND((H289+H295),-1),ROUND((H289+H295),0)))</f>
        <v>0</v>
      </c>
      <c r="I296" s="224"/>
      <c r="J296" s="225"/>
    </row>
    <row r="297" spans="1:10" ht="15.75" thickTop="1" x14ac:dyDescent="0.25">
      <c r="A297" s="212">
        <v>100076</v>
      </c>
      <c r="B297" s="203" t="s">
        <v>462</v>
      </c>
      <c r="C297" s="199"/>
      <c r="D297" s="200"/>
      <c r="E297" s="21"/>
      <c r="F297" s="21"/>
      <c r="G297" s="21"/>
      <c r="H297" s="21"/>
      <c r="I297" s="218" t="e">
        <f>I293 * (E390 * (1+F390/100))</f>
        <v>#REF!</v>
      </c>
      <c r="J297" s="219" t="e">
        <f>H390 * I293</f>
        <v>#REF!</v>
      </c>
    </row>
    <row r="298" spans="1:10" ht="15.75" thickBot="1" x14ac:dyDescent="0.3">
      <c r="A298" s="212">
        <v>109102</v>
      </c>
      <c r="B298" s="203"/>
      <c r="C298" s="199"/>
      <c r="D298" s="200"/>
      <c r="E298" s="21"/>
      <c r="F298" s="21"/>
      <c r="G298" s="21"/>
      <c r="H298" s="21"/>
      <c r="I298" s="218" t="e">
        <f>I293 * (E391 * (1+F391/100))</f>
        <v>#REF!</v>
      </c>
      <c r="J298" s="219" t="e">
        <f>H391 * I293</f>
        <v>#REF!</v>
      </c>
    </row>
    <row r="299" spans="1:10" ht="15.75" thickTop="1" x14ac:dyDescent="0.25">
      <c r="A299" s="227" t="s">
        <v>405</v>
      </c>
      <c r="B299" s="203"/>
      <c r="C299" s="399" t="s">
        <v>97</v>
      </c>
      <c r="D299" s="400"/>
      <c r="E299" s="400"/>
      <c r="F299" s="400"/>
      <c r="G299" s="204"/>
      <c r="H299" s="205" t="s">
        <v>500</v>
      </c>
      <c r="I299" s="224"/>
      <c r="J299" s="229" t="e">
        <f>SUM(J296:J298)</f>
        <v>#REF!</v>
      </c>
    </row>
    <row r="300" spans="1:10" x14ac:dyDescent="0.25">
      <c r="A300" s="212" t="s">
        <v>407</v>
      </c>
      <c r="B300" s="203"/>
      <c r="C300" s="401"/>
      <c r="D300" s="402"/>
      <c r="E300" s="402"/>
      <c r="F300" s="402"/>
      <c r="G300" s="208"/>
      <c r="H300" s="209" t="s">
        <v>509</v>
      </c>
      <c r="I300" s="224"/>
      <c r="J300" s="225"/>
    </row>
    <row r="301" spans="1:10" x14ac:dyDescent="0.25">
      <c r="A301" s="212">
        <v>200007</v>
      </c>
      <c r="B301" s="203" t="s">
        <v>408</v>
      </c>
      <c r="C301" s="213" t="s">
        <v>73</v>
      </c>
      <c r="D301" s="214" t="s">
        <v>74</v>
      </c>
      <c r="E301" s="215" t="s">
        <v>75</v>
      </c>
      <c r="F301" s="215" t="s">
        <v>393</v>
      </c>
      <c r="G301" s="216" t="s">
        <v>394</v>
      </c>
      <c r="H301" s="217" t="s">
        <v>77</v>
      </c>
      <c r="I301" s="218" t="e">
        <f>I293 * (E394 * (1+F394/100))</f>
        <v>#REF!</v>
      </c>
      <c r="J301" s="219" t="e">
        <f>H394 * I293</f>
        <v>#REF!</v>
      </c>
    </row>
    <row r="302" spans="1:10" x14ac:dyDescent="0.25">
      <c r="A302" s="227" t="s">
        <v>411</v>
      </c>
      <c r="B302" s="203"/>
      <c r="C302" s="220"/>
      <c r="D302" s="188"/>
      <c r="E302" s="221"/>
      <c r="F302" s="221"/>
      <c r="G302" s="222"/>
      <c r="H302" s="223"/>
      <c r="I302" s="224"/>
      <c r="J302" s="229" t="e">
        <f>SUM(J300:J301)</f>
        <v>#REF!</v>
      </c>
    </row>
    <row r="303" spans="1:10" x14ac:dyDescent="0.25">
      <c r="A303" s="212" t="s">
        <v>413</v>
      </c>
      <c r="B303" s="203"/>
      <c r="C303" s="226" t="s">
        <v>396</v>
      </c>
      <c r="D303" s="188"/>
      <c r="E303" s="221"/>
      <c r="F303" s="221"/>
      <c r="G303" s="222"/>
      <c r="H303" s="223"/>
      <c r="I303" s="224"/>
      <c r="J303" s="225"/>
    </row>
    <row r="304" spans="1:10" x14ac:dyDescent="0.25">
      <c r="A304" s="212">
        <v>300026</v>
      </c>
      <c r="B304" s="203" t="s">
        <v>414</v>
      </c>
      <c r="C304" s="213" t="s">
        <v>510</v>
      </c>
      <c r="D304" s="214" t="s">
        <v>74</v>
      </c>
      <c r="E304" s="215"/>
      <c r="F304" s="215"/>
      <c r="G304" s="216"/>
      <c r="H304" s="217">
        <f>TRUNC(E304* (1 + F304 / 100) * G304,2)</f>
        <v>0</v>
      </c>
      <c r="I304" s="218" t="e">
        <f>I293 * (E397 * (1+F397/100))</f>
        <v>#REF!</v>
      </c>
      <c r="J304" s="219" t="e">
        <f>H397 * I293</f>
        <v>#REF!</v>
      </c>
    </row>
    <row r="305" spans="1:10" x14ac:dyDescent="0.25">
      <c r="A305" s="227" t="s">
        <v>417</v>
      </c>
      <c r="B305" s="203"/>
      <c r="C305" s="213" t="s">
        <v>511</v>
      </c>
      <c r="D305" s="214" t="s">
        <v>512</v>
      </c>
      <c r="E305" s="215"/>
      <c r="F305" s="215"/>
      <c r="G305" s="216"/>
      <c r="H305" s="217">
        <f>TRUNC(E305* (1 + F305 / 100) * G305,2)</f>
        <v>0</v>
      </c>
      <c r="I305" s="224"/>
      <c r="J305" s="229" t="e">
        <f>SUM(J303:J304)</f>
        <v>#REF!</v>
      </c>
    </row>
    <row r="306" spans="1:10" hidden="1" x14ac:dyDescent="0.25">
      <c r="A306" s="188" t="s">
        <v>419</v>
      </c>
      <c r="B306" s="231"/>
      <c r="C306" s="213" t="s">
        <v>513</v>
      </c>
      <c r="D306" s="214" t="s">
        <v>74</v>
      </c>
      <c r="E306" s="215"/>
      <c r="F306" s="215"/>
      <c r="G306" s="216"/>
      <c r="H306" s="217">
        <f>TRUNC(E306* (1 + F306 / 100) * G306,2)</f>
        <v>0</v>
      </c>
      <c r="I306" s="224"/>
      <c r="J306" s="225"/>
    </row>
    <row r="307" spans="1:10" hidden="1" x14ac:dyDescent="0.25">
      <c r="A307" s="212"/>
      <c r="B307" s="203"/>
      <c r="C307" s="220"/>
      <c r="D307" s="188"/>
      <c r="E307" s="221"/>
      <c r="F307" s="221"/>
      <c r="G307" s="222"/>
      <c r="H307" s="228">
        <f>SUM(H303:H306)</f>
        <v>0</v>
      </c>
      <c r="I307" s="218"/>
      <c r="J307" s="219"/>
    </row>
    <row r="308" spans="1:10" hidden="1" x14ac:dyDescent="0.25">
      <c r="A308" s="227" t="s">
        <v>421</v>
      </c>
      <c r="B308" s="231"/>
      <c r="C308" s="226" t="s">
        <v>408</v>
      </c>
      <c r="D308" s="188"/>
      <c r="E308" s="221"/>
      <c r="F308" s="221"/>
      <c r="G308" s="222"/>
      <c r="H308" s="223"/>
      <c r="I308" s="224"/>
      <c r="J308" s="219">
        <f>SUM(J306:J307)</f>
        <v>0</v>
      </c>
    </row>
    <row r="309" spans="1:10" x14ac:dyDescent="0.25">
      <c r="A309" s="188"/>
      <c r="B309" s="232"/>
      <c r="C309" s="213" t="s">
        <v>409</v>
      </c>
      <c r="D309" s="214" t="s">
        <v>410</v>
      </c>
      <c r="E309" s="215"/>
      <c r="F309" s="215"/>
      <c r="G309" s="216"/>
      <c r="H309" s="217">
        <f>TRUNC(E309* (1 + F309 / 100) * G309,2)</f>
        <v>0</v>
      </c>
      <c r="I309" s="224"/>
      <c r="J309" s="225"/>
    </row>
    <row r="310" spans="1:10" ht="15.75" thickBot="1" x14ac:dyDescent="0.3">
      <c r="A310" s="188" t="s">
        <v>423</v>
      </c>
      <c r="B310" s="232"/>
      <c r="C310" s="213" t="s">
        <v>514</v>
      </c>
      <c r="D310" s="214" t="s">
        <v>410</v>
      </c>
      <c r="E310" s="215"/>
      <c r="F310" s="215"/>
      <c r="G310" s="216"/>
      <c r="H310" s="217">
        <f>TRUNC(E310* (1 + F310 / 100) * G310,2)</f>
        <v>0</v>
      </c>
      <c r="I310" s="240" t="e">
        <f>SUM(J294:J309)/2</f>
        <v>#REF!</v>
      </c>
      <c r="J310" s="241" t="e">
        <f>IF($A$2="CD",IF($A$3=1,ROUND(SUM(J294:J309)/2,0),IF($A$3=3,ROUND(SUM(J294:J309)/2,-1),SUM(J294:J309)/2)),SUM(J294:J309)/2)</f>
        <v>#REF!</v>
      </c>
    </row>
    <row r="311" spans="1:10" ht="15.75" thickTop="1" x14ac:dyDescent="0.25">
      <c r="A311" s="188" t="s">
        <v>446</v>
      </c>
      <c r="B311" s="232"/>
      <c r="C311" s="220"/>
      <c r="D311" s="188"/>
      <c r="E311" s="221"/>
      <c r="F311" s="221"/>
      <c r="G311" s="222" t="s">
        <v>412</v>
      </c>
      <c r="H311" s="228">
        <f>SUM(H308:H310)</f>
        <v>0</v>
      </c>
      <c r="I311" s="224"/>
      <c r="J311" s="252"/>
    </row>
    <row r="312" spans="1:10" x14ac:dyDescent="0.25">
      <c r="A312" s="212" t="s">
        <v>361</v>
      </c>
      <c r="B312" s="232"/>
      <c r="C312" s="230" t="s">
        <v>414</v>
      </c>
      <c r="D312" s="188"/>
      <c r="E312" s="221"/>
      <c r="F312" s="221"/>
      <c r="G312" s="222"/>
      <c r="H312" s="223"/>
      <c r="I312" s="224"/>
      <c r="J312" s="219" t="e">
        <f>ROUND(J310*F405,2)</f>
        <v>#REF!</v>
      </c>
    </row>
    <row r="313" spans="1:10" x14ac:dyDescent="0.25">
      <c r="A313" s="212" t="s">
        <v>447</v>
      </c>
      <c r="B313" s="232"/>
      <c r="C313" s="213" t="s">
        <v>415</v>
      </c>
      <c r="D313" s="214" t="s">
        <v>416</v>
      </c>
      <c r="E313" s="215"/>
      <c r="F313" s="215"/>
      <c r="G313" s="216"/>
      <c r="H313" s="217">
        <f>TRUNC(E313* (1 + F313 / 100) * G313,2)</f>
        <v>0</v>
      </c>
      <c r="I313" s="224"/>
      <c r="J313" s="219" t="e">
        <f>ROUND(J310*F406,2)</f>
        <v>#REF!</v>
      </c>
    </row>
    <row r="314" spans="1:10" ht="24" x14ac:dyDescent="0.25">
      <c r="A314" s="212" t="s">
        <v>448</v>
      </c>
      <c r="B314" s="232"/>
      <c r="C314" s="213" t="s">
        <v>515</v>
      </c>
      <c r="D314" s="214" t="s">
        <v>437</v>
      </c>
      <c r="E314" s="215"/>
      <c r="F314" s="215"/>
      <c r="G314" s="216"/>
      <c r="H314" s="217">
        <f>TRUNC(E314* (1 + F314 / 100) * G314,2)</f>
        <v>0</v>
      </c>
      <c r="I314" s="224"/>
      <c r="J314" s="219" t="e">
        <f>ROUND(J310*F407,2)</f>
        <v>#REF!</v>
      </c>
    </row>
    <row r="315" spans="1:10" x14ac:dyDescent="0.25">
      <c r="A315" s="212" t="s">
        <v>379</v>
      </c>
      <c r="B315" s="232"/>
      <c r="C315" s="213" t="s">
        <v>443</v>
      </c>
      <c r="D315" s="214" t="s">
        <v>444</v>
      </c>
      <c r="E315" s="215"/>
      <c r="F315" s="215"/>
      <c r="G315" s="216"/>
      <c r="H315" s="217">
        <f>TRUNC(E315* (1 + F315 / 100) * G315,2)</f>
        <v>0</v>
      </c>
      <c r="I315" s="224"/>
      <c r="J315" s="219" t="e">
        <f>ROUND(J314*F408,2)</f>
        <v>#REF!</v>
      </c>
    </row>
    <row r="316" spans="1:10" x14ac:dyDescent="0.25">
      <c r="A316" s="188" t="s">
        <v>449</v>
      </c>
      <c r="B316" s="232"/>
      <c r="C316" s="220"/>
      <c r="D316" s="188"/>
      <c r="E316" s="221"/>
      <c r="F316" s="221"/>
      <c r="G316" s="222" t="s">
        <v>418</v>
      </c>
      <c r="H316" s="228">
        <f>SUM(H312:H315)</f>
        <v>0</v>
      </c>
      <c r="I316" s="233"/>
      <c r="J316" s="261" t="e">
        <f>SUM(J312:J315)</f>
        <v>#REF!</v>
      </c>
    </row>
    <row r="317" spans="1:10" ht="15.75" thickBot="1" x14ac:dyDescent="0.3">
      <c r="A317" s="188" t="s">
        <v>451</v>
      </c>
      <c r="B317" s="232"/>
      <c r="C317" s="226" t="s">
        <v>420</v>
      </c>
      <c r="D317" s="188"/>
      <c r="E317" s="221"/>
      <c r="F317" s="221"/>
      <c r="G317" s="222"/>
      <c r="H317" s="223"/>
      <c r="I317" s="240"/>
      <c r="J317" s="241" t="e">
        <f>IF($A$3=2,ROUND((J310+J316),2),IF($A$3=3,ROUND((J310+J316),-1),ROUND((J310+J316),0)))</f>
        <v>#REF!</v>
      </c>
    </row>
    <row r="318" spans="1:10" ht="15.75" thickTop="1" x14ac:dyDescent="0.25">
      <c r="C318" s="213"/>
      <c r="D318" s="214"/>
      <c r="E318" s="215"/>
      <c r="F318" s="215"/>
      <c r="G318" s="216"/>
      <c r="H318" s="217"/>
      <c r="I318" s="201"/>
      <c r="J318" s="202"/>
    </row>
    <row r="319" spans="1:10" ht="15.75" thickBot="1" x14ac:dyDescent="0.3">
      <c r="C319" s="220"/>
      <c r="D319" s="188"/>
      <c r="E319" s="221"/>
      <c r="F319" s="221"/>
      <c r="G319" s="222" t="s">
        <v>422</v>
      </c>
      <c r="H319" s="217">
        <f>SUM(H317:H318)</f>
        <v>0</v>
      </c>
      <c r="I319" s="201"/>
      <c r="J319" s="202"/>
    </row>
    <row r="320" spans="1:10" ht="15.75" thickTop="1" x14ac:dyDescent="0.25">
      <c r="A320" s="188" t="s">
        <v>516</v>
      </c>
      <c r="B320" s="203"/>
      <c r="C320" s="220"/>
      <c r="D320" s="188"/>
      <c r="E320" s="221"/>
      <c r="F320" s="221"/>
      <c r="G320" s="222"/>
      <c r="H320" s="223"/>
      <c r="I320" s="206" t="s">
        <v>389</v>
      </c>
      <c r="J320" s="207" t="s">
        <v>390</v>
      </c>
    </row>
    <row r="321" spans="1:10" ht="15.75" thickBot="1" x14ac:dyDescent="0.3">
      <c r="A321" s="188"/>
      <c r="B321" s="203"/>
      <c r="C321" s="234"/>
      <c r="D321" s="235"/>
      <c r="E321" s="236"/>
      <c r="F321" s="237" t="s">
        <v>424</v>
      </c>
      <c r="G321" s="238">
        <f>SUM(H301:H320)/2</f>
        <v>0</v>
      </c>
      <c r="H321" s="239"/>
      <c r="I321" s="246" t="e">
        <f>#REF!</f>
        <v>#REF!</v>
      </c>
      <c r="J321" s="211"/>
    </row>
    <row r="322" spans="1:10" ht="15.75" thickTop="1" x14ac:dyDescent="0.25">
      <c r="A322" s="212" t="s">
        <v>392</v>
      </c>
      <c r="B322" s="203"/>
      <c r="C322" s="247" t="s">
        <v>371</v>
      </c>
      <c r="D322" s="248"/>
      <c r="E322" s="249"/>
      <c r="F322" s="249"/>
      <c r="G322" s="250"/>
      <c r="H322" s="251"/>
      <c r="I322" s="218"/>
      <c r="J322" s="219" t="s">
        <v>77</v>
      </c>
    </row>
    <row r="323" spans="1:10" x14ac:dyDescent="0.25">
      <c r="A323" s="212"/>
      <c r="B323" s="203"/>
      <c r="C323" s="253" t="s">
        <v>373</v>
      </c>
      <c r="D323" s="254"/>
      <c r="E323" s="255"/>
      <c r="F323" s="256"/>
      <c r="G323" s="257"/>
      <c r="H323" s="258">
        <f>ROUND(H321*F323,2)</f>
        <v>0</v>
      </c>
      <c r="I323" s="224"/>
      <c r="J323" s="225"/>
    </row>
    <row r="324" spans="1:10" x14ac:dyDescent="0.25">
      <c r="A324" s="212" t="s">
        <v>395</v>
      </c>
      <c r="B324" s="203"/>
      <c r="C324" s="253" t="s">
        <v>374</v>
      </c>
      <c r="D324" s="254"/>
      <c r="E324" s="255"/>
      <c r="F324" s="256"/>
      <c r="G324" s="257"/>
      <c r="H324" s="258">
        <f>ROUND(H321*F324,2)</f>
        <v>0</v>
      </c>
      <c r="I324" s="224"/>
      <c r="J324" s="225"/>
    </row>
    <row r="325" spans="1:10" x14ac:dyDescent="0.25">
      <c r="A325" s="212">
        <v>101165</v>
      </c>
      <c r="B325" s="203" t="s">
        <v>462</v>
      </c>
      <c r="C325" s="253" t="s">
        <v>375</v>
      </c>
      <c r="D325" s="254"/>
      <c r="E325" s="255"/>
      <c r="F325" s="256"/>
      <c r="G325" s="257"/>
      <c r="H325" s="258">
        <f>ROUND(H321*F325,2)</f>
        <v>0</v>
      </c>
      <c r="I325" s="218" t="e">
        <f>I321 * (E418 * (1+F418/100))</f>
        <v>#REF!</v>
      </c>
      <c r="J325" s="219" t="e">
        <f>H418 * I321</f>
        <v>#REF!</v>
      </c>
    </row>
    <row r="326" spans="1:10" x14ac:dyDescent="0.25">
      <c r="A326" s="188" t="s">
        <v>405</v>
      </c>
      <c r="B326" s="203"/>
      <c r="C326" s="253" t="s">
        <v>377</v>
      </c>
      <c r="D326" s="254"/>
      <c r="E326" s="255"/>
      <c r="F326" s="256"/>
      <c r="G326" s="257"/>
      <c r="H326" s="258">
        <f>ROUND(H325*F326,2)</f>
        <v>0</v>
      </c>
      <c r="I326" s="224"/>
      <c r="J326" s="229" t="e">
        <f>SUM(J324:J325)</f>
        <v>#REF!</v>
      </c>
    </row>
    <row r="327" spans="1:10" x14ac:dyDescent="0.25">
      <c r="A327" s="212" t="s">
        <v>407</v>
      </c>
      <c r="B327" s="203"/>
      <c r="C327" s="226" t="s">
        <v>450</v>
      </c>
      <c r="D327" s="188"/>
      <c r="E327" s="221"/>
      <c r="F327" s="221"/>
      <c r="G327" s="259"/>
      <c r="H327" s="260">
        <f>SUM(H323:H326)</f>
        <v>0</v>
      </c>
      <c r="I327" s="224"/>
      <c r="J327" s="225"/>
    </row>
    <row r="328" spans="1:10" ht="15.75" thickBot="1" x14ac:dyDescent="0.3">
      <c r="A328" s="212">
        <v>200009</v>
      </c>
      <c r="B328" s="203" t="s">
        <v>408</v>
      </c>
      <c r="C328" s="262"/>
      <c r="D328" s="263"/>
      <c r="E328" s="236"/>
      <c r="F328" s="237" t="s">
        <v>452</v>
      </c>
      <c r="G328" s="264">
        <f>H327+H321</f>
        <v>0</v>
      </c>
      <c r="H328" s="273">
        <f>IF($A$3=2,ROUND((H321+H327),2),IF($A$3=3,ROUND((H321+H327),-1),ROUND((H321+H327),2)))</f>
        <v>0</v>
      </c>
      <c r="I328" s="218" t="e">
        <f>I321 * (E421 * (1+F421/100))</f>
        <v>#REF!</v>
      </c>
      <c r="J328" s="219" t="e">
        <f>H421 * I321</f>
        <v>#REF!</v>
      </c>
    </row>
    <row r="329" spans="1:10" ht="15.75" thickTop="1" x14ac:dyDescent="0.25">
      <c r="A329" s="188" t="s">
        <v>411</v>
      </c>
      <c r="B329" s="203"/>
      <c r="C329" s="199"/>
      <c r="D329" s="200"/>
      <c r="E329" s="21"/>
      <c r="F329" s="21"/>
      <c r="G329" s="21"/>
      <c r="H329" s="21"/>
      <c r="I329" s="224"/>
      <c r="J329" s="229" t="e">
        <f>SUM(J327:J328)</f>
        <v>#REF!</v>
      </c>
    </row>
    <row r="330" spans="1:10" ht="15.75" thickBot="1" x14ac:dyDescent="0.3">
      <c r="A330" s="212" t="s">
        <v>413</v>
      </c>
      <c r="B330" s="203"/>
      <c r="C330" s="199"/>
      <c r="D330" s="200"/>
      <c r="E330" s="21"/>
      <c r="F330" s="21"/>
      <c r="G330" s="21"/>
      <c r="H330" s="21"/>
      <c r="I330" s="224"/>
      <c r="J330" s="225"/>
    </row>
    <row r="331" spans="1:10" ht="15.75" thickTop="1" x14ac:dyDescent="0.25">
      <c r="A331" s="212">
        <v>300026</v>
      </c>
      <c r="B331" s="203" t="s">
        <v>414</v>
      </c>
      <c r="C331" s="399" t="s">
        <v>99</v>
      </c>
      <c r="D331" s="400"/>
      <c r="E331" s="400"/>
      <c r="F331" s="400"/>
      <c r="G331" s="244"/>
      <c r="H331" s="205" t="s">
        <v>500</v>
      </c>
      <c r="I331" s="218" t="e">
        <f>I321 * (E424 * (1+F424/100))</f>
        <v>#REF!</v>
      </c>
      <c r="J331" s="219" t="e">
        <f>H424 * I321</f>
        <v>#REF!</v>
      </c>
    </row>
    <row r="332" spans="1:10" x14ac:dyDescent="0.25">
      <c r="A332" s="188" t="s">
        <v>417</v>
      </c>
      <c r="B332" s="203"/>
      <c r="C332" s="401"/>
      <c r="D332" s="402"/>
      <c r="E332" s="402"/>
      <c r="F332" s="402"/>
      <c r="G332" s="245"/>
      <c r="H332" s="209" t="s">
        <v>517</v>
      </c>
      <c r="I332" s="224"/>
      <c r="J332" s="229" t="e">
        <f>SUM(J330:J331)</f>
        <v>#REF!</v>
      </c>
    </row>
    <row r="333" spans="1:10" hidden="1" x14ac:dyDescent="0.25">
      <c r="A333" s="188" t="s">
        <v>419</v>
      </c>
      <c r="B333" s="21"/>
      <c r="C333" s="213" t="s">
        <v>73</v>
      </c>
      <c r="D333" s="214" t="s">
        <v>74</v>
      </c>
      <c r="E333" s="215" t="s">
        <v>75</v>
      </c>
      <c r="F333" s="215" t="s">
        <v>393</v>
      </c>
      <c r="G333" s="216" t="s">
        <v>394</v>
      </c>
      <c r="H333" s="217" t="s">
        <v>77</v>
      </c>
      <c r="I333" s="224"/>
      <c r="J333" s="225"/>
    </row>
    <row r="334" spans="1:10" hidden="1" x14ac:dyDescent="0.25">
      <c r="A334" s="212"/>
      <c r="B334" s="203"/>
      <c r="C334" s="220"/>
      <c r="D334" s="188"/>
      <c r="E334" s="221"/>
      <c r="F334" s="221"/>
      <c r="G334" s="222"/>
      <c r="H334" s="223"/>
      <c r="I334" s="218"/>
      <c r="J334" s="219"/>
    </row>
    <row r="335" spans="1:10" hidden="1" x14ac:dyDescent="0.25">
      <c r="A335" s="227" t="s">
        <v>421</v>
      </c>
      <c r="B335" s="21"/>
      <c r="C335" s="226" t="s">
        <v>396</v>
      </c>
      <c r="D335" s="188"/>
      <c r="E335" s="221"/>
      <c r="F335" s="221"/>
      <c r="G335" s="222"/>
      <c r="H335" s="223"/>
      <c r="I335" s="224"/>
      <c r="J335" s="219">
        <f>SUM(J333:J334)</f>
        <v>0</v>
      </c>
    </row>
    <row r="336" spans="1:10" x14ac:dyDescent="0.25">
      <c r="A336" s="188"/>
      <c r="B336" s="232"/>
      <c r="C336" s="213" t="s">
        <v>518</v>
      </c>
      <c r="D336" s="214" t="s">
        <v>74</v>
      </c>
      <c r="E336" s="274"/>
      <c r="F336" s="215"/>
      <c r="G336" s="216"/>
      <c r="H336" s="217"/>
      <c r="I336" s="224"/>
      <c r="J336" s="225"/>
    </row>
    <row r="337" spans="1:20" ht="24.75" thickBot="1" x14ac:dyDescent="0.3">
      <c r="A337" s="188" t="s">
        <v>423</v>
      </c>
      <c r="B337" s="232"/>
      <c r="C337" s="213" t="s">
        <v>519</v>
      </c>
      <c r="D337" s="214" t="s">
        <v>359</v>
      </c>
      <c r="E337" s="215"/>
      <c r="F337" s="215"/>
      <c r="G337" s="216"/>
      <c r="H337" s="217"/>
      <c r="I337" s="240" t="e">
        <f>SUM(J322:J336)/2</f>
        <v>#REF!</v>
      </c>
      <c r="J337" s="241" t="e">
        <f>IF($A$2="CD",IF($A$3=1,ROUND(SUM(J322:J336)/2,0),IF($A$3=3,ROUND(SUM(J322:J336)/2,-1),SUM(J322:J336)/2)),SUM(J322:J336)/2)</f>
        <v>#REF!</v>
      </c>
      <c r="T337" s="154"/>
    </row>
    <row r="338" spans="1:20" ht="15.75" thickTop="1" x14ac:dyDescent="0.25">
      <c r="A338" s="188" t="s">
        <v>446</v>
      </c>
      <c r="B338" s="232"/>
      <c r="C338" s="213" t="s">
        <v>520</v>
      </c>
      <c r="D338" s="214" t="s">
        <v>74</v>
      </c>
      <c r="E338" s="274"/>
      <c r="F338" s="215"/>
      <c r="G338" s="216"/>
      <c r="H338" s="217"/>
      <c r="I338" s="224"/>
      <c r="J338" s="252"/>
      <c r="T338" s="152"/>
    </row>
    <row r="339" spans="1:20" x14ac:dyDescent="0.25">
      <c r="A339" s="212" t="s">
        <v>361</v>
      </c>
      <c r="B339" s="232"/>
      <c r="C339" s="220"/>
      <c r="D339" s="188"/>
      <c r="E339" s="221"/>
      <c r="F339" s="221"/>
      <c r="G339" s="222" t="s">
        <v>406</v>
      </c>
      <c r="H339" s="228">
        <f>SUM(H335:H338)</f>
        <v>0</v>
      </c>
      <c r="I339" s="224"/>
      <c r="J339" s="219" t="e">
        <f>ROUND(J337*F432,2)</f>
        <v>#REF!</v>
      </c>
    </row>
    <row r="340" spans="1:20" x14ac:dyDescent="0.25">
      <c r="A340" s="212" t="s">
        <v>447</v>
      </c>
      <c r="B340" s="232"/>
      <c r="C340" s="226" t="s">
        <v>408</v>
      </c>
      <c r="D340" s="188"/>
      <c r="E340" s="221"/>
      <c r="F340" s="221"/>
      <c r="G340" s="222"/>
      <c r="H340" s="223"/>
      <c r="I340" s="224"/>
      <c r="J340" s="219" t="e">
        <f>ROUND(J337*F433,2)</f>
        <v>#REF!</v>
      </c>
    </row>
    <row r="341" spans="1:20" x14ac:dyDescent="0.25">
      <c r="A341" s="212" t="s">
        <v>448</v>
      </c>
      <c r="B341" s="232"/>
      <c r="C341" s="213" t="s">
        <v>521</v>
      </c>
      <c r="D341" s="214" t="s">
        <v>410</v>
      </c>
      <c r="E341" s="215"/>
      <c r="F341" s="215"/>
      <c r="G341" s="216"/>
      <c r="H341" s="217"/>
      <c r="I341" s="224"/>
      <c r="J341" s="219" t="e">
        <f>ROUND(J337*F434,2)</f>
        <v>#REF!</v>
      </c>
    </row>
    <row r="342" spans="1:20" x14ac:dyDescent="0.25">
      <c r="A342" s="212" t="s">
        <v>379</v>
      </c>
      <c r="B342" s="232"/>
      <c r="C342" s="220"/>
      <c r="D342" s="188"/>
      <c r="E342" s="221"/>
      <c r="F342" s="221"/>
      <c r="G342" s="222" t="s">
        <v>412</v>
      </c>
      <c r="H342" s="228">
        <f>SUM(H340:H341)</f>
        <v>0</v>
      </c>
      <c r="I342" s="224"/>
      <c r="J342" s="219" t="e">
        <f>ROUND(J341*F435,2)</f>
        <v>#REF!</v>
      </c>
    </row>
    <row r="343" spans="1:20" x14ac:dyDescent="0.25">
      <c r="A343" s="188" t="s">
        <v>449</v>
      </c>
      <c r="B343" s="232"/>
      <c r="C343" s="230" t="s">
        <v>414</v>
      </c>
      <c r="D343" s="188"/>
      <c r="E343" s="221"/>
      <c r="F343" s="221"/>
      <c r="G343" s="222"/>
      <c r="H343" s="223"/>
      <c r="I343" s="233"/>
      <c r="J343" s="261" t="e">
        <f>SUM(J339:J342)</f>
        <v>#REF!</v>
      </c>
    </row>
    <row r="344" spans="1:20" ht="15.75" thickBot="1" x14ac:dyDescent="0.3">
      <c r="A344" s="188" t="s">
        <v>451</v>
      </c>
      <c r="B344" s="232"/>
      <c r="C344" s="213" t="s">
        <v>415</v>
      </c>
      <c r="D344" s="214" t="s">
        <v>416</v>
      </c>
      <c r="E344" s="215"/>
      <c r="F344" s="215"/>
      <c r="G344" s="216"/>
      <c r="H344" s="217">
        <f>TRUNC(E344* (1 + F344 / 100) * G344,2)</f>
        <v>0</v>
      </c>
      <c r="I344" s="240"/>
      <c r="J344" s="241" t="e">
        <f>IF($A$3=2,ROUND((J337+J343),2),IF($A$3=3,ROUND((J337+J343),-1),ROUND((J337+J343),0)))</f>
        <v>#REF!</v>
      </c>
    </row>
    <row r="345" spans="1:20" ht="15.75" thickTop="1" x14ac:dyDescent="0.25">
      <c r="C345" s="220"/>
      <c r="D345" s="188"/>
      <c r="E345" s="221"/>
      <c r="F345" s="221"/>
      <c r="G345" s="222" t="s">
        <v>418</v>
      </c>
      <c r="H345" s="228">
        <f>SUM(H343:H344)</f>
        <v>0</v>
      </c>
      <c r="I345" s="201"/>
      <c r="J345" s="202"/>
    </row>
    <row r="346" spans="1:20" ht="15.75" thickBot="1" x14ac:dyDescent="0.3">
      <c r="C346" s="226" t="s">
        <v>420</v>
      </c>
      <c r="D346" s="188"/>
      <c r="E346" s="221"/>
      <c r="F346" s="221"/>
      <c r="G346" s="222"/>
      <c r="H346" s="223"/>
      <c r="I346" s="201"/>
      <c r="J346" s="202"/>
    </row>
    <row r="347" spans="1:20" ht="15.75" thickTop="1" x14ac:dyDescent="0.25">
      <c r="A347" s="188" t="s">
        <v>522</v>
      </c>
      <c r="B347" s="203"/>
      <c r="C347" s="213"/>
      <c r="D347" s="214"/>
      <c r="E347" s="215"/>
      <c r="F347" s="215"/>
      <c r="G347" s="216"/>
      <c r="H347" s="217"/>
      <c r="I347" s="206" t="s">
        <v>389</v>
      </c>
      <c r="J347" s="207" t="s">
        <v>390</v>
      </c>
    </row>
    <row r="348" spans="1:20" x14ac:dyDescent="0.25">
      <c r="A348" s="188"/>
      <c r="B348" s="203"/>
      <c r="C348" s="220"/>
      <c r="D348" s="188"/>
      <c r="E348" s="221"/>
      <c r="F348" s="221"/>
      <c r="G348" s="222" t="s">
        <v>422</v>
      </c>
      <c r="H348" s="217">
        <f>SUM(H346:H347)</f>
        <v>0</v>
      </c>
      <c r="I348" s="246" t="e">
        <f>#REF!</f>
        <v>#REF!</v>
      </c>
      <c r="J348" s="211"/>
    </row>
    <row r="349" spans="1:20" x14ac:dyDescent="0.25">
      <c r="A349" s="212" t="s">
        <v>392</v>
      </c>
      <c r="B349" s="203"/>
      <c r="C349" s="220"/>
      <c r="D349" s="188"/>
      <c r="E349" s="221"/>
      <c r="F349" s="221"/>
      <c r="G349" s="222"/>
      <c r="H349" s="223"/>
      <c r="I349" s="218"/>
      <c r="J349" s="219" t="s">
        <v>77</v>
      </c>
    </row>
    <row r="350" spans="1:20" ht="15.75" thickBot="1" x14ac:dyDescent="0.3">
      <c r="A350" s="212"/>
      <c r="B350" s="203"/>
      <c r="C350" s="234"/>
      <c r="D350" s="235"/>
      <c r="E350" s="236"/>
      <c r="F350" s="237" t="s">
        <v>424</v>
      </c>
      <c r="G350" s="238">
        <f>SUM(H333:H349)/2</f>
        <v>0</v>
      </c>
      <c r="H350" s="238">
        <f>+G350</f>
        <v>0</v>
      </c>
      <c r="I350" s="224"/>
      <c r="J350" s="225"/>
    </row>
    <row r="351" spans="1:20" ht="15.75" thickTop="1" x14ac:dyDescent="0.25">
      <c r="A351" s="212" t="s">
        <v>395</v>
      </c>
      <c r="B351" s="203"/>
      <c r="C351" s="247" t="s">
        <v>371</v>
      </c>
      <c r="D351" s="248"/>
      <c r="E351" s="249"/>
      <c r="F351" s="249"/>
      <c r="G351" s="250"/>
      <c r="H351" s="251"/>
      <c r="I351" s="224"/>
      <c r="J351" s="225"/>
    </row>
    <row r="352" spans="1:20" x14ac:dyDescent="0.25">
      <c r="A352" s="212">
        <v>100012</v>
      </c>
      <c r="B352" s="203" t="s">
        <v>432</v>
      </c>
      <c r="C352" s="253" t="s">
        <v>373</v>
      </c>
      <c r="D352" s="254"/>
      <c r="E352" s="255"/>
      <c r="F352" s="256"/>
      <c r="G352" s="257"/>
      <c r="H352" s="258">
        <f>ROUND(H350*F352,2)</f>
        <v>0</v>
      </c>
      <c r="I352" s="218" t="e">
        <f>I348 * (E445 * (1+F445/100))</f>
        <v>#REF!</v>
      </c>
      <c r="J352" s="219" t="e">
        <f>H445 * I348</f>
        <v>#REF!</v>
      </c>
    </row>
    <row r="353" spans="1:10" x14ac:dyDescent="0.25">
      <c r="A353" s="212">
        <v>100112</v>
      </c>
      <c r="B353" s="203" t="s">
        <v>432</v>
      </c>
      <c r="C353" s="253" t="s">
        <v>374</v>
      </c>
      <c r="D353" s="254"/>
      <c r="E353" s="255"/>
      <c r="F353" s="256"/>
      <c r="G353" s="257"/>
      <c r="H353" s="258">
        <f>ROUND(H350*F353,2)</f>
        <v>0</v>
      </c>
      <c r="I353" s="218" t="e">
        <f>I348 * (E446 * (1+F446/100))</f>
        <v>#REF!</v>
      </c>
      <c r="J353" s="219" t="e">
        <f>H446 * I348</f>
        <v>#REF!</v>
      </c>
    </row>
    <row r="354" spans="1:10" x14ac:dyDescent="0.25">
      <c r="A354" s="188" t="s">
        <v>483</v>
      </c>
      <c r="B354" s="203" t="s">
        <v>484</v>
      </c>
      <c r="C354" s="253" t="s">
        <v>375</v>
      </c>
      <c r="D354" s="254"/>
      <c r="E354" s="255"/>
      <c r="F354" s="256"/>
      <c r="G354" s="257"/>
      <c r="H354" s="258">
        <f>ROUND(H350*F354,2)</f>
        <v>0</v>
      </c>
      <c r="I354" s="218" t="e">
        <f>I348 * (E447 * (1+F447/100))</f>
        <v>#REF!</v>
      </c>
      <c r="J354" s="219" t="e">
        <f>H447 * I348</f>
        <v>#REF!</v>
      </c>
    </row>
    <row r="355" spans="1:10" x14ac:dyDescent="0.25">
      <c r="A355" s="227" t="s">
        <v>405</v>
      </c>
      <c r="B355" s="203"/>
      <c r="C355" s="253" t="s">
        <v>377</v>
      </c>
      <c r="D355" s="254"/>
      <c r="E355" s="255"/>
      <c r="F355" s="256"/>
      <c r="G355" s="257"/>
      <c r="H355" s="258">
        <f>ROUND(H354*F355,2)</f>
        <v>0</v>
      </c>
      <c r="I355" s="224"/>
      <c r="J355" s="229" t="e">
        <f>SUM(J351:J354)</f>
        <v>#REF!</v>
      </c>
    </row>
    <row r="356" spans="1:10" x14ac:dyDescent="0.25">
      <c r="A356" s="212" t="s">
        <v>407</v>
      </c>
      <c r="B356" s="203"/>
      <c r="C356" s="226" t="s">
        <v>450</v>
      </c>
      <c r="D356" s="188"/>
      <c r="E356" s="221"/>
      <c r="F356" s="221"/>
      <c r="G356" s="259"/>
      <c r="H356" s="260">
        <f>SUM(H352:H355)</f>
        <v>0</v>
      </c>
      <c r="I356" s="224"/>
      <c r="J356" s="225"/>
    </row>
    <row r="357" spans="1:10" ht="15.75" thickBot="1" x14ac:dyDescent="0.3">
      <c r="A357" s="212">
        <v>200009</v>
      </c>
      <c r="B357" s="203" t="s">
        <v>408</v>
      </c>
      <c r="C357" s="262"/>
      <c r="D357" s="263"/>
      <c r="E357" s="236"/>
      <c r="F357" s="237" t="s">
        <v>452</v>
      </c>
      <c r="G357" s="264">
        <f>H356+H350</f>
        <v>0</v>
      </c>
      <c r="H357" s="265">
        <f>IF($A$3=2,ROUND((H350+H356),2),IF($A$3=3,ROUND((H350+H356),-1),ROUND((H350+H356),0)))</f>
        <v>0</v>
      </c>
      <c r="I357" s="218" t="e">
        <f>I348 * (E450 * (1+F450/100))</f>
        <v>#REF!</v>
      </c>
      <c r="J357" s="219" t="e">
        <f>H450 * I348</f>
        <v>#REF!</v>
      </c>
    </row>
    <row r="358" spans="1:10" ht="15.75" thickTop="1" x14ac:dyDescent="0.25">
      <c r="A358" s="227" t="s">
        <v>411</v>
      </c>
      <c r="B358" s="203"/>
      <c r="C358" s="199"/>
      <c r="D358" s="200"/>
      <c r="E358" s="21"/>
      <c r="F358" s="21"/>
      <c r="G358" s="21"/>
      <c r="H358" s="21"/>
      <c r="I358" s="224"/>
      <c r="J358" s="229" t="e">
        <f>SUM(J356:J357)</f>
        <v>#REF!</v>
      </c>
    </row>
    <row r="359" spans="1:10" ht="15.75" thickBot="1" x14ac:dyDescent="0.3">
      <c r="A359" s="212" t="s">
        <v>413</v>
      </c>
      <c r="B359" s="203"/>
      <c r="C359" s="199"/>
      <c r="D359" s="200"/>
      <c r="E359" s="21"/>
      <c r="F359" s="21"/>
      <c r="G359" s="21"/>
      <c r="H359" s="21"/>
      <c r="I359" s="224"/>
      <c r="J359" s="225"/>
    </row>
    <row r="360" spans="1:10" ht="15.75" thickTop="1" x14ac:dyDescent="0.25">
      <c r="A360" s="212">
        <v>300044</v>
      </c>
      <c r="B360" s="203" t="s">
        <v>414</v>
      </c>
      <c r="C360" s="399" t="s">
        <v>101</v>
      </c>
      <c r="D360" s="400"/>
      <c r="E360" s="400"/>
      <c r="F360" s="400"/>
      <c r="G360" s="244"/>
      <c r="H360" s="205" t="s">
        <v>440</v>
      </c>
      <c r="I360" s="218" t="e">
        <f>I348 * (E453 * (1+F453/100))</f>
        <v>#REF!</v>
      </c>
      <c r="J360" s="219" t="e">
        <f>H453 * I348</f>
        <v>#REF!</v>
      </c>
    </row>
    <row r="361" spans="1:10" ht="34.15" customHeight="1" x14ac:dyDescent="0.25">
      <c r="A361" s="212">
        <v>300026</v>
      </c>
      <c r="B361" s="203" t="s">
        <v>414</v>
      </c>
      <c r="C361" s="401"/>
      <c r="D361" s="402"/>
      <c r="E361" s="402"/>
      <c r="F361" s="402"/>
      <c r="G361" s="245"/>
      <c r="H361" s="209" t="s">
        <v>523</v>
      </c>
      <c r="I361" s="218" t="e">
        <f>I348 * (E454 * (1+F454/100))</f>
        <v>#REF!</v>
      </c>
      <c r="J361" s="219" t="e">
        <f>H454 * I348</f>
        <v>#REF!</v>
      </c>
    </row>
    <row r="362" spans="1:10" x14ac:dyDescent="0.25">
      <c r="A362" s="212">
        <v>300021</v>
      </c>
      <c r="B362" s="203" t="s">
        <v>414</v>
      </c>
      <c r="C362" s="213" t="s">
        <v>73</v>
      </c>
      <c r="D362" s="214" t="s">
        <v>74</v>
      </c>
      <c r="E362" s="215" t="s">
        <v>75</v>
      </c>
      <c r="F362" s="215" t="s">
        <v>393</v>
      </c>
      <c r="G362" s="216" t="s">
        <v>394</v>
      </c>
      <c r="H362" s="217" t="s">
        <v>77</v>
      </c>
      <c r="I362" s="218" t="e">
        <f>I348 * (E455 * (1+F455/100))</f>
        <v>#REF!</v>
      </c>
      <c r="J362" s="219" t="e">
        <f>H455 * I348</f>
        <v>#REF!</v>
      </c>
    </row>
    <row r="363" spans="1:10" x14ac:dyDescent="0.25">
      <c r="A363" s="227" t="s">
        <v>417</v>
      </c>
      <c r="B363" s="203"/>
      <c r="C363" s="220"/>
      <c r="D363" s="188"/>
      <c r="E363" s="221"/>
      <c r="F363" s="221"/>
      <c r="G363" s="222"/>
      <c r="H363" s="223"/>
      <c r="I363" s="224"/>
      <c r="J363" s="229" t="e">
        <f>SUM(J359:J362)</f>
        <v>#REF!</v>
      </c>
    </row>
    <row r="364" spans="1:10" hidden="1" x14ac:dyDescent="0.25">
      <c r="A364" s="188" t="s">
        <v>419</v>
      </c>
      <c r="B364" s="231"/>
      <c r="C364" s="226" t="s">
        <v>408</v>
      </c>
      <c r="D364" s="188"/>
      <c r="E364" s="221"/>
      <c r="F364" s="221"/>
      <c r="G364" s="222"/>
      <c r="H364" s="223"/>
      <c r="I364" s="224"/>
      <c r="J364" s="225"/>
    </row>
    <row r="365" spans="1:10" hidden="1" x14ac:dyDescent="0.25">
      <c r="A365" s="212"/>
      <c r="B365" s="203"/>
      <c r="C365" s="213" t="s">
        <v>524</v>
      </c>
      <c r="D365" s="214" t="s">
        <v>410</v>
      </c>
      <c r="E365" s="215">
        <v>0.75449999999999995</v>
      </c>
      <c r="F365" s="215">
        <v>0</v>
      </c>
      <c r="G365" s="216">
        <v>8078</v>
      </c>
      <c r="H365" s="217">
        <f>TRUNC(E365* (1 + F365 / 100) * G365,2)</f>
        <v>6094.85</v>
      </c>
      <c r="I365" s="218"/>
      <c r="J365" s="219"/>
    </row>
    <row r="366" spans="1:10" hidden="1" x14ac:dyDescent="0.25">
      <c r="A366" s="227" t="s">
        <v>421</v>
      </c>
      <c r="B366" s="231"/>
      <c r="C366" s="220"/>
      <c r="D366" s="188"/>
      <c r="E366" s="221"/>
      <c r="F366" s="221"/>
      <c r="G366" s="222" t="s">
        <v>412</v>
      </c>
      <c r="H366" s="228">
        <f>SUM(H364:H365)</f>
        <v>6094.85</v>
      </c>
      <c r="I366" s="224"/>
      <c r="J366" s="219">
        <f>SUM(J364:J365)</f>
        <v>0</v>
      </c>
    </row>
    <row r="367" spans="1:10" x14ac:dyDescent="0.25">
      <c r="A367" s="188"/>
      <c r="B367" s="232"/>
      <c r="C367" s="230" t="s">
        <v>414</v>
      </c>
      <c r="D367" s="188"/>
      <c r="E367" s="221"/>
      <c r="F367" s="221"/>
      <c r="G367" s="222"/>
      <c r="H367" s="223"/>
      <c r="I367" s="224"/>
      <c r="J367" s="225"/>
    </row>
    <row r="368" spans="1:10" ht="15.75" thickBot="1" x14ac:dyDescent="0.3">
      <c r="A368" s="188" t="s">
        <v>423</v>
      </c>
      <c r="B368" s="232"/>
      <c r="C368" s="275" t="s">
        <v>525</v>
      </c>
      <c r="D368" s="214" t="s">
        <v>471</v>
      </c>
      <c r="E368" s="215"/>
      <c r="F368" s="215"/>
      <c r="G368" s="216"/>
      <c r="H368" s="217">
        <f>TRUNC(E368 * (1 + F368 / 100) * G368,2)</f>
        <v>0</v>
      </c>
      <c r="I368" s="240" t="e">
        <f>SUM(J349:J367)/2</f>
        <v>#REF!</v>
      </c>
      <c r="J368" s="241" t="e">
        <f>IF($A$2="CD",IF($A$3=1,ROUND(SUM(J349:J367)/2,0),IF($A$3=3,ROUND(SUM(J349:J367)/2,-1),SUM(J349:J367)/2)),SUM(J349:J367)/2)</f>
        <v>#REF!</v>
      </c>
    </row>
    <row r="369" spans="1:10" ht="15.75" thickTop="1" x14ac:dyDescent="0.25">
      <c r="A369" s="188" t="s">
        <v>446</v>
      </c>
      <c r="B369" s="232"/>
      <c r="C369" s="213" t="s">
        <v>415</v>
      </c>
      <c r="D369" s="214" t="s">
        <v>416</v>
      </c>
      <c r="E369" s="215"/>
      <c r="F369" s="215"/>
      <c r="G369" s="216"/>
      <c r="H369" s="217">
        <f>TRUNC(E369* (1 + F369 / 100) * G369,2)</f>
        <v>0</v>
      </c>
      <c r="I369" s="224"/>
      <c r="J369" s="252"/>
    </row>
    <row r="370" spans="1:10" x14ac:dyDescent="0.25">
      <c r="A370" s="212" t="s">
        <v>361</v>
      </c>
      <c r="B370" s="232"/>
      <c r="C370" s="220"/>
      <c r="D370" s="188"/>
      <c r="E370" s="221"/>
      <c r="F370" s="221"/>
      <c r="G370" s="222" t="s">
        <v>418</v>
      </c>
      <c r="H370" s="228">
        <f>SUM(H367:H369)</f>
        <v>0</v>
      </c>
      <c r="I370" s="224"/>
      <c r="J370" s="219" t="e">
        <f>ROUND(J368*F463,2)</f>
        <v>#REF!</v>
      </c>
    </row>
    <row r="371" spans="1:10" x14ac:dyDescent="0.25">
      <c r="A371" s="212" t="s">
        <v>447</v>
      </c>
      <c r="B371" s="232"/>
      <c r="C371" s="226" t="s">
        <v>420</v>
      </c>
      <c r="D371" s="188"/>
      <c r="E371" s="221"/>
      <c r="F371" s="221"/>
      <c r="G371" s="222"/>
      <c r="H371" s="223"/>
      <c r="I371" s="224"/>
      <c r="J371" s="219" t="e">
        <f>ROUND(J368*F464,2)</f>
        <v>#REF!</v>
      </c>
    </row>
    <row r="372" spans="1:10" x14ac:dyDescent="0.25">
      <c r="A372" s="212" t="s">
        <v>448</v>
      </c>
      <c r="B372" s="232"/>
      <c r="C372" s="213"/>
      <c r="D372" s="214"/>
      <c r="E372" s="215"/>
      <c r="F372" s="215"/>
      <c r="G372" s="216"/>
      <c r="H372" s="217"/>
      <c r="I372" s="224"/>
      <c r="J372" s="219" t="e">
        <f>ROUND(J368*F465,2)</f>
        <v>#REF!</v>
      </c>
    </row>
    <row r="373" spans="1:10" x14ac:dyDescent="0.25">
      <c r="A373" s="212" t="s">
        <v>379</v>
      </c>
      <c r="B373" s="232"/>
      <c r="C373" s="220"/>
      <c r="D373" s="188"/>
      <c r="E373" s="221"/>
      <c r="F373" s="221"/>
      <c r="G373" s="222" t="s">
        <v>422</v>
      </c>
      <c r="H373" s="217">
        <f>SUM(H371:H372)</f>
        <v>0</v>
      </c>
      <c r="I373" s="224"/>
      <c r="J373" s="219" t="e">
        <f>ROUND(J372*F466,2)</f>
        <v>#REF!</v>
      </c>
    </row>
    <row r="374" spans="1:10" x14ac:dyDescent="0.25">
      <c r="A374" s="188" t="s">
        <v>449</v>
      </c>
      <c r="B374" s="232"/>
      <c r="C374" s="220"/>
      <c r="D374" s="188"/>
      <c r="E374" s="221"/>
      <c r="F374" s="221"/>
      <c r="G374" s="222"/>
      <c r="H374" s="223"/>
      <c r="I374" s="233"/>
      <c r="J374" s="261" t="e">
        <f>SUM(J370:J373)</f>
        <v>#REF!</v>
      </c>
    </row>
    <row r="375" spans="1:10" ht="15.75" thickBot="1" x14ac:dyDescent="0.3">
      <c r="A375" s="188" t="s">
        <v>451</v>
      </c>
      <c r="B375" s="232"/>
      <c r="C375" s="234"/>
      <c r="D375" s="235"/>
      <c r="E375" s="236"/>
      <c r="F375" s="237" t="s">
        <v>424</v>
      </c>
      <c r="G375" s="238"/>
      <c r="H375" s="276"/>
      <c r="I375" s="240"/>
      <c r="J375" s="241" t="e">
        <f>IF($A$3=2,ROUND((J368+J374),2),IF($A$3=3,ROUND((J368+J374),-1),ROUND((J368+J374),0)))</f>
        <v>#REF!</v>
      </c>
    </row>
    <row r="376" spans="1:10" ht="15.75" thickTop="1" x14ac:dyDescent="0.25">
      <c r="C376" s="247" t="s">
        <v>371</v>
      </c>
      <c r="D376" s="248"/>
      <c r="E376" s="249"/>
      <c r="F376" s="249"/>
      <c r="G376" s="250"/>
      <c r="H376" s="251"/>
      <c r="I376" s="201"/>
      <c r="J376" s="202"/>
    </row>
    <row r="377" spans="1:10" ht="15.75" thickBot="1" x14ac:dyDescent="0.3">
      <c r="C377" s="253" t="s">
        <v>373</v>
      </c>
      <c r="D377" s="254"/>
      <c r="E377" s="255"/>
      <c r="F377" s="256"/>
      <c r="G377" s="257"/>
      <c r="H377" s="258">
        <f>ROUND(H375*F377,2)</f>
        <v>0</v>
      </c>
      <c r="I377" s="201"/>
      <c r="J377" s="202"/>
    </row>
    <row r="378" spans="1:10" ht="15.75" thickTop="1" x14ac:dyDescent="0.25">
      <c r="A378" s="188" t="s">
        <v>526</v>
      </c>
      <c r="B378" s="203"/>
      <c r="C378" s="253" t="s">
        <v>374</v>
      </c>
      <c r="D378" s="254"/>
      <c r="E378" s="255"/>
      <c r="F378" s="256"/>
      <c r="G378" s="257"/>
      <c r="H378" s="258">
        <f>ROUND(H375*F378,2)</f>
        <v>0</v>
      </c>
      <c r="I378" s="206" t="s">
        <v>389</v>
      </c>
      <c r="J378" s="207" t="s">
        <v>390</v>
      </c>
    </row>
    <row r="379" spans="1:10" x14ac:dyDescent="0.25">
      <c r="A379" s="188"/>
      <c r="B379" s="203"/>
      <c r="C379" s="253" t="s">
        <v>375</v>
      </c>
      <c r="D379" s="254"/>
      <c r="E379" s="255"/>
      <c r="F379" s="256"/>
      <c r="G379" s="257"/>
      <c r="H379" s="258">
        <f>ROUND(H375*F379,2)</f>
        <v>0</v>
      </c>
      <c r="I379" s="246" t="e">
        <f>#REF!</f>
        <v>#REF!</v>
      </c>
      <c r="J379" s="211"/>
    </row>
    <row r="380" spans="1:10" x14ac:dyDescent="0.25">
      <c r="A380" s="212" t="s">
        <v>392</v>
      </c>
      <c r="B380" s="203"/>
      <c r="C380" s="253" t="s">
        <v>377</v>
      </c>
      <c r="D380" s="254"/>
      <c r="E380" s="255"/>
      <c r="F380" s="256"/>
      <c r="G380" s="257"/>
      <c r="H380" s="258">
        <f>ROUND(H379*F380,2)</f>
        <v>0</v>
      </c>
      <c r="I380" s="218"/>
      <c r="J380" s="219" t="s">
        <v>77</v>
      </c>
    </row>
    <row r="381" spans="1:10" x14ac:dyDescent="0.25">
      <c r="A381" s="212"/>
      <c r="B381" s="203"/>
      <c r="C381" s="226" t="s">
        <v>450</v>
      </c>
      <c r="D381" s="188"/>
      <c r="E381" s="221"/>
      <c r="F381" s="221"/>
      <c r="G381" s="259"/>
      <c r="H381" s="260">
        <f>SUM(H377:H380)</f>
        <v>0</v>
      </c>
      <c r="I381" s="224"/>
      <c r="J381" s="225"/>
    </row>
    <row r="382" spans="1:10" ht="15.75" thickBot="1" x14ac:dyDescent="0.3">
      <c r="A382" s="212" t="s">
        <v>395</v>
      </c>
      <c r="B382" s="203"/>
      <c r="C382" s="262"/>
      <c r="D382" s="263"/>
      <c r="E382" s="236"/>
      <c r="F382" s="237" t="s">
        <v>452</v>
      </c>
      <c r="G382" s="264"/>
      <c r="H382" s="265"/>
      <c r="I382" s="224"/>
      <c r="J382" s="225"/>
    </row>
    <row r="383" spans="1:10" ht="15.75" thickTop="1" x14ac:dyDescent="0.25">
      <c r="A383" s="212">
        <v>117056</v>
      </c>
      <c r="B383" s="203"/>
      <c r="C383" s="199"/>
      <c r="D383" s="200"/>
      <c r="E383" s="21"/>
      <c r="F383" s="21"/>
      <c r="G383" s="21"/>
      <c r="H383" s="21"/>
      <c r="I383" s="218" t="e">
        <f>I379 * (E476 * (1+F476/100))</f>
        <v>#REF!</v>
      </c>
      <c r="J383" s="219" t="e">
        <f>H476 * I379</f>
        <v>#REF!</v>
      </c>
    </row>
    <row r="384" spans="1:10" ht="10.9" customHeight="1" thickBot="1" x14ac:dyDescent="0.3">
      <c r="A384" s="212">
        <v>117057</v>
      </c>
      <c r="B384" s="203"/>
      <c r="C384" s="199"/>
      <c r="D384" s="200"/>
      <c r="E384" s="21"/>
      <c r="F384" s="21"/>
      <c r="G384" s="21"/>
      <c r="H384" s="21"/>
      <c r="I384" s="218" t="e">
        <f>I379 * (E477 * (1+F477/100))</f>
        <v>#REF!</v>
      </c>
      <c r="J384" s="219" t="e">
        <f>H477 * I379</f>
        <v>#REF!</v>
      </c>
    </row>
    <row r="385" spans="1:10" ht="15.75" thickTop="1" x14ac:dyDescent="0.25">
      <c r="A385" s="227" t="s">
        <v>405</v>
      </c>
      <c r="B385" s="203"/>
      <c r="C385" s="399" t="s">
        <v>103</v>
      </c>
      <c r="D385" s="400"/>
      <c r="E385" s="400"/>
      <c r="F385" s="400"/>
      <c r="G385" s="204"/>
      <c r="H385" s="205" t="s">
        <v>440</v>
      </c>
      <c r="I385" s="224"/>
      <c r="J385" s="229" t="e">
        <f>SUM(J382:J384)</f>
        <v>#REF!</v>
      </c>
    </row>
    <row r="386" spans="1:10" x14ac:dyDescent="0.25">
      <c r="A386" s="212" t="s">
        <v>407</v>
      </c>
      <c r="B386" s="203"/>
      <c r="C386" s="401"/>
      <c r="D386" s="402"/>
      <c r="E386" s="402"/>
      <c r="F386" s="402"/>
      <c r="G386" s="208"/>
      <c r="H386" s="209" t="s">
        <v>527</v>
      </c>
      <c r="I386" s="224"/>
      <c r="J386" s="225"/>
    </row>
    <row r="387" spans="1:10" x14ac:dyDescent="0.25">
      <c r="A387" s="212">
        <v>200007</v>
      </c>
      <c r="B387" s="203" t="s">
        <v>408</v>
      </c>
      <c r="C387" s="213" t="s">
        <v>73</v>
      </c>
      <c r="D387" s="214" t="s">
        <v>74</v>
      </c>
      <c r="E387" s="215" t="s">
        <v>75</v>
      </c>
      <c r="F387" s="215" t="s">
        <v>393</v>
      </c>
      <c r="G387" s="216" t="s">
        <v>394</v>
      </c>
      <c r="H387" s="217" t="s">
        <v>77</v>
      </c>
      <c r="I387" s="218" t="e">
        <f>I379 * (E480 * (1+F480/100))</f>
        <v>#REF!</v>
      </c>
      <c r="J387" s="219" t="e">
        <f>H480 * I379</f>
        <v>#REF!</v>
      </c>
    </row>
    <row r="388" spans="1:10" x14ac:dyDescent="0.25">
      <c r="A388" s="227" t="s">
        <v>411</v>
      </c>
      <c r="B388" s="203"/>
      <c r="C388" s="220"/>
      <c r="D388" s="188"/>
      <c r="E388" s="221"/>
      <c r="F388" s="221"/>
      <c r="G388" s="222"/>
      <c r="H388" s="223"/>
      <c r="I388" s="224"/>
      <c r="J388" s="229" t="e">
        <f>SUM(J386:J387)</f>
        <v>#REF!</v>
      </c>
    </row>
    <row r="389" spans="1:10" x14ac:dyDescent="0.25">
      <c r="A389" s="212" t="s">
        <v>413</v>
      </c>
      <c r="B389" s="203"/>
      <c r="C389" s="226" t="s">
        <v>396</v>
      </c>
      <c r="D389" s="188"/>
      <c r="E389" s="221"/>
      <c r="F389" s="221"/>
      <c r="G389" s="222"/>
      <c r="H389" s="223"/>
      <c r="I389" s="224"/>
      <c r="J389" s="225"/>
    </row>
    <row r="390" spans="1:10" x14ac:dyDescent="0.25">
      <c r="A390" s="212">
        <v>301520</v>
      </c>
      <c r="B390" s="203" t="s">
        <v>414</v>
      </c>
      <c r="C390" s="213" t="s">
        <v>502</v>
      </c>
      <c r="D390" s="214" t="s">
        <v>404</v>
      </c>
      <c r="E390" s="215"/>
      <c r="F390" s="215"/>
      <c r="G390" s="216"/>
      <c r="H390" s="217">
        <f>TRUNC(E390* (1 + F390 / 100) * G390,2)</f>
        <v>0</v>
      </c>
      <c r="I390" s="218" t="e">
        <f>I379 * (E483 * (1+F483/100))</f>
        <v>#REF!</v>
      </c>
      <c r="J390" s="225" t="e">
        <f>H483 * I379</f>
        <v>#REF!</v>
      </c>
    </row>
    <row r="391" spans="1:10" ht="24" x14ac:dyDescent="0.25">
      <c r="A391" s="212">
        <v>300026</v>
      </c>
      <c r="B391" s="203" t="s">
        <v>414</v>
      </c>
      <c r="C391" s="213" t="s">
        <v>528</v>
      </c>
      <c r="D391" s="214" t="s">
        <v>404</v>
      </c>
      <c r="E391" s="215"/>
      <c r="F391" s="215"/>
      <c r="G391" s="216"/>
      <c r="H391" s="217">
        <f>TRUNC(E391* (1 + F391 / 100) * G391,2)</f>
        <v>0</v>
      </c>
      <c r="I391" s="218" t="e">
        <f>I379 * (E484 * (1+F484/100))</f>
        <v>#REF!</v>
      </c>
      <c r="J391" s="219" t="e">
        <f>H484 * I379</f>
        <v>#REF!</v>
      </c>
    </row>
    <row r="392" spans="1:10" x14ac:dyDescent="0.25">
      <c r="A392" s="227" t="s">
        <v>417</v>
      </c>
      <c r="B392" s="203"/>
      <c r="C392" s="220"/>
      <c r="D392" s="188"/>
      <c r="E392" s="221"/>
      <c r="F392" s="221"/>
      <c r="G392" s="222" t="s">
        <v>406</v>
      </c>
      <c r="H392" s="228">
        <f>SUM(H389:H391)</f>
        <v>0</v>
      </c>
      <c r="I392" s="224"/>
      <c r="J392" s="228" t="e">
        <f>SUM(J389:J391)</f>
        <v>#REF!</v>
      </c>
    </row>
    <row r="393" spans="1:10" hidden="1" x14ac:dyDescent="0.25">
      <c r="A393" s="188" t="s">
        <v>419</v>
      </c>
      <c r="B393" s="231"/>
      <c r="C393" s="226" t="s">
        <v>408</v>
      </c>
      <c r="D393" s="188"/>
      <c r="E393" s="221"/>
      <c r="F393" s="221"/>
      <c r="G393" s="222"/>
      <c r="H393" s="223"/>
      <c r="I393" s="224"/>
      <c r="J393" s="225"/>
    </row>
    <row r="394" spans="1:10" hidden="1" x14ac:dyDescent="0.25">
      <c r="A394" s="212"/>
      <c r="B394" s="203"/>
      <c r="C394" s="213" t="s">
        <v>488</v>
      </c>
      <c r="D394" s="214" t="s">
        <v>410</v>
      </c>
      <c r="E394" s="215">
        <v>5.0799999999999998E-2</v>
      </c>
      <c r="F394" s="215">
        <v>0</v>
      </c>
      <c r="G394" s="216">
        <v>20101</v>
      </c>
      <c r="H394" s="217">
        <f>TRUNC(E394* (1 + F394 / 100) * G394,2)</f>
        <v>1021.13</v>
      </c>
      <c r="I394" s="218"/>
      <c r="J394" s="219"/>
    </row>
    <row r="395" spans="1:10" hidden="1" x14ac:dyDescent="0.25">
      <c r="A395" s="227" t="s">
        <v>421</v>
      </c>
      <c r="B395" s="231"/>
      <c r="C395" s="220"/>
      <c r="D395" s="188"/>
      <c r="E395" s="221"/>
      <c r="F395" s="221"/>
      <c r="G395" s="222" t="s">
        <v>412</v>
      </c>
      <c r="H395" s="228">
        <f>SUM(H393:H394)</f>
        <v>1021.13</v>
      </c>
      <c r="I395" s="224"/>
      <c r="J395" s="219">
        <f>SUM(J393:J394)</f>
        <v>0</v>
      </c>
    </row>
    <row r="396" spans="1:10" x14ac:dyDescent="0.25">
      <c r="A396" s="188"/>
      <c r="B396" s="232"/>
      <c r="C396" s="230" t="s">
        <v>414</v>
      </c>
      <c r="D396" s="188"/>
      <c r="E396" s="221"/>
      <c r="F396" s="221"/>
      <c r="G396" s="222"/>
      <c r="H396" s="223"/>
      <c r="I396" s="224"/>
      <c r="J396" s="225"/>
    </row>
    <row r="397" spans="1:10" ht="15.75" thickBot="1" x14ac:dyDescent="0.3">
      <c r="A397" s="188" t="s">
        <v>423</v>
      </c>
      <c r="B397" s="232"/>
      <c r="C397" s="213" t="s">
        <v>415</v>
      </c>
      <c r="D397" s="214" t="s">
        <v>416</v>
      </c>
      <c r="E397" s="215"/>
      <c r="F397" s="215"/>
      <c r="G397" s="216"/>
      <c r="H397" s="217">
        <f>TRUNC(E397* (1 + F397 / 100) * G397,2)</f>
        <v>0</v>
      </c>
      <c r="I397" s="240" t="e">
        <f>SUM(J380:J396)/2</f>
        <v>#REF!</v>
      </c>
      <c r="J397" s="241" t="e">
        <f>IF($A$2="CD",IF($A$3=1,ROUND(SUM(J380:J396)/2,0),IF($A$3=3,ROUND(SUM(J380:J396)/2,-1),SUM(J380:J396)/2)),SUM(J380:J396)/2)</f>
        <v>#REF!</v>
      </c>
    </row>
    <row r="398" spans="1:10" ht="15.75" thickTop="1" x14ac:dyDescent="0.25">
      <c r="A398" s="188" t="s">
        <v>446</v>
      </c>
      <c r="B398" s="232"/>
      <c r="C398" s="220"/>
      <c r="D398" s="188"/>
      <c r="E398" s="221"/>
      <c r="F398" s="221"/>
      <c r="G398" s="222" t="s">
        <v>418</v>
      </c>
      <c r="H398" s="228">
        <f>SUM(H396:H397)</f>
        <v>0</v>
      </c>
      <c r="I398" s="224"/>
      <c r="J398" s="252"/>
    </row>
    <row r="399" spans="1:10" x14ac:dyDescent="0.25">
      <c r="A399" s="212" t="s">
        <v>361</v>
      </c>
      <c r="B399" s="232"/>
      <c r="C399" s="226" t="s">
        <v>420</v>
      </c>
      <c r="D399" s="188"/>
      <c r="E399" s="221"/>
      <c r="F399" s="221"/>
      <c r="G399" s="222"/>
      <c r="H399" s="223"/>
      <c r="I399" s="224"/>
      <c r="J399" s="219" t="e">
        <f>ROUND(J397*F492,2)</f>
        <v>#REF!</v>
      </c>
    </row>
    <row r="400" spans="1:10" x14ac:dyDescent="0.25">
      <c r="A400" s="212" t="s">
        <v>447</v>
      </c>
      <c r="B400" s="232"/>
      <c r="C400" s="213"/>
      <c r="D400" s="214"/>
      <c r="E400" s="215"/>
      <c r="F400" s="215"/>
      <c r="G400" s="216"/>
      <c r="H400" s="217"/>
      <c r="I400" s="224"/>
      <c r="J400" s="219" t="e">
        <f>ROUND(J397*F493,2)</f>
        <v>#REF!</v>
      </c>
    </row>
    <row r="401" spans="1:10" x14ac:dyDescent="0.25">
      <c r="A401" s="212" t="s">
        <v>448</v>
      </c>
      <c r="B401" s="232"/>
      <c r="C401" s="220"/>
      <c r="D401" s="188"/>
      <c r="E401" s="221"/>
      <c r="F401" s="221"/>
      <c r="G401" s="222" t="s">
        <v>422</v>
      </c>
      <c r="H401" s="217">
        <f>SUM(H399:H400)</f>
        <v>0</v>
      </c>
      <c r="I401" s="224"/>
      <c r="J401" s="219" t="e">
        <f>ROUND(J397*F494,2)</f>
        <v>#REF!</v>
      </c>
    </row>
    <row r="402" spans="1:10" x14ac:dyDescent="0.25">
      <c r="A402" s="212" t="s">
        <v>379</v>
      </c>
      <c r="B402" s="232"/>
      <c r="C402" s="220"/>
      <c r="D402" s="188"/>
      <c r="E402" s="221"/>
      <c r="F402" s="221"/>
      <c r="G402" s="222"/>
      <c r="H402" s="223"/>
      <c r="I402" s="224"/>
      <c r="J402" s="219" t="e">
        <f>ROUND(J401*F495,2)</f>
        <v>#REF!</v>
      </c>
    </row>
    <row r="403" spans="1:10" ht="15.75" thickBot="1" x14ac:dyDescent="0.3">
      <c r="A403" s="188" t="s">
        <v>449</v>
      </c>
      <c r="B403" s="232"/>
      <c r="C403" s="234"/>
      <c r="D403" s="235"/>
      <c r="E403" s="236"/>
      <c r="F403" s="237" t="s">
        <v>424</v>
      </c>
      <c r="G403" s="238"/>
      <c r="H403" s="265"/>
      <c r="I403" s="233"/>
      <c r="J403" s="261" t="e">
        <f>SUM(J399:J402)</f>
        <v>#REF!</v>
      </c>
    </row>
    <row r="404" spans="1:10" ht="16.5" thickTop="1" thickBot="1" x14ac:dyDescent="0.3">
      <c r="A404" s="188" t="s">
        <v>451</v>
      </c>
      <c r="B404" s="232"/>
      <c r="C404" s="247" t="s">
        <v>371</v>
      </c>
      <c r="D404" s="248"/>
      <c r="E404" s="249"/>
      <c r="F404" s="249"/>
      <c r="G404" s="250"/>
      <c r="H404" s="251"/>
      <c r="I404" s="240"/>
      <c r="J404" s="241" t="e">
        <f>IF($A$3=2,ROUND((J397+J403),2),IF($A$3=3,ROUND((J397+J403),-1),ROUND((J397+J403),0)))</f>
        <v>#REF!</v>
      </c>
    </row>
    <row r="405" spans="1:10" ht="15.75" thickTop="1" x14ac:dyDescent="0.25">
      <c r="C405" s="253" t="s">
        <v>373</v>
      </c>
      <c r="D405" s="254"/>
      <c r="E405" s="255"/>
      <c r="F405" s="256"/>
      <c r="G405" s="257"/>
      <c r="H405" s="258">
        <f>ROUND(H403*F405,2)</f>
        <v>0</v>
      </c>
      <c r="I405" s="201"/>
      <c r="J405" s="202"/>
    </row>
    <row r="406" spans="1:10" ht="15.75" thickBot="1" x14ac:dyDescent="0.3">
      <c r="C406" s="253" t="s">
        <v>374</v>
      </c>
      <c r="D406" s="254"/>
      <c r="E406" s="255"/>
      <c r="F406" s="256"/>
      <c r="G406" s="257"/>
      <c r="H406" s="258">
        <f>ROUND(H403*F406,2)</f>
        <v>0</v>
      </c>
      <c r="I406" s="201"/>
      <c r="J406" s="202"/>
    </row>
    <row r="407" spans="1:10" ht="15.75" thickTop="1" x14ac:dyDescent="0.25">
      <c r="A407" s="188" t="s">
        <v>529</v>
      </c>
      <c r="B407" s="203"/>
      <c r="C407" s="253" t="s">
        <v>375</v>
      </c>
      <c r="D407" s="254"/>
      <c r="E407" s="255"/>
      <c r="F407" s="256"/>
      <c r="G407" s="257"/>
      <c r="H407" s="258">
        <f>ROUND(H403*F407,2)</f>
        <v>0</v>
      </c>
      <c r="I407" s="206" t="s">
        <v>389</v>
      </c>
      <c r="J407" s="207" t="s">
        <v>390</v>
      </c>
    </row>
    <row r="408" spans="1:10" x14ac:dyDescent="0.25">
      <c r="A408" s="188"/>
      <c r="B408" s="203"/>
      <c r="C408" s="253" t="s">
        <v>377</v>
      </c>
      <c r="D408" s="254"/>
      <c r="E408" s="255"/>
      <c r="F408" s="256"/>
      <c r="G408" s="257"/>
      <c r="H408" s="258">
        <f>ROUND(H407*F408,2)</f>
        <v>0</v>
      </c>
      <c r="I408" s="246" t="e">
        <f>#REF!</f>
        <v>#REF!</v>
      </c>
      <c r="J408" s="211"/>
    </row>
    <row r="409" spans="1:10" x14ac:dyDescent="0.25">
      <c r="A409" s="212" t="s">
        <v>392</v>
      </c>
      <c r="B409" s="203"/>
      <c r="C409" s="226" t="s">
        <v>450</v>
      </c>
      <c r="D409" s="188"/>
      <c r="E409" s="221"/>
      <c r="F409" s="221"/>
      <c r="G409" s="259"/>
      <c r="H409" s="260">
        <f>SUM(H405:H408)</f>
        <v>0</v>
      </c>
      <c r="I409" s="218"/>
      <c r="J409" s="219" t="s">
        <v>77</v>
      </c>
    </row>
    <row r="410" spans="1:10" ht="15.75" thickBot="1" x14ac:dyDescent="0.3">
      <c r="A410" s="212"/>
      <c r="B410" s="203"/>
      <c r="C410" s="262"/>
      <c r="D410" s="263"/>
      <c r="E410" s="236"/>
      <c r="F410" s="237" t="s">
        <v>452</v>
      </c>
      <c r="G410" s="264">
        <f>H409+H403</f>
        <v>0</v>
      </c>
      <c r="H410" s="265">
        <f>IF($A$3=2,ROUND((H403+H409),2),IF($A$3=3,ROUND((H403+H409),-1),ROUND((H403+H409),0)))</f>
        <v>0</v>
      </c>
      <c r="I410" s="224"/>
      <c r="J410" s="225"/>
    </row>
    <row r="411" spans="1:10" ht="15.75" thickTop="1" x14ac:dyDescent="0.25">
      <c r="A411" s="212" t="s">
        <v>395</v>
      </c>
      <c r="B411" s="203"/>
      <c r="C411" s="199"/>
      <c r="D411" s="200"/>
      <c r="E411" s="21"/>
      <c r="F411" s="21"/>
      <c r="G411" s="21"/>
      <c r="H411" s="21"/>
      <c r="I411" s="224"/>
      <c r="J411" s="225"/>
    </row>
    <row r="412" spans="1:10" ht="2.4500000000000002" customHeight="1" thickBot="1" x14ac:dyDescent="0.3">
      <c r="A412" s="212">
        <v>103094</v>
      </c>
      <c r="B412" s="203" t="s">
        <v>397</v>
      </c>
      <c r="C412" s="199"/>
      <c r="D412" s="200"/>
      <c r="E412" s="21"/>
      <c r="F412" s="21"/>
      <c r="G412" s="21"/>
      <c r="H412" s="21"/>
      <c r="I412" s="218" t="e">
        <f>I408 * (E505 * (1+F505/100))</f>
        <v>#REF!</v>
      </c>
      <c r="J412" s="225" t="e">
        <f>H505 * I408</f>
        <v>#REF!</v>
      </c>
    </row>
    <row r="413" spans="1:10" ht="15.75" thickTop="1" x14ac:dyDescent="0.25">
      <c r="A413" s="212">
        <v>101623</v>
      </c>
      <c r="B413" s="203" t="s">
        <v>432</v>
      </c>
      <c r="C413" s="399" t="s">
        <v>105</v>
      </c>
      <c r="D413" s="400"/>
      <c r="E413" s="400"/>
      <c r="F413" s="400"/>
      <c r="G413" s="244"/>
      <c r="H413" s="205" t="s">
        <v>530</v>
      </c>
      <c r="I413" s="218" t="e">
        <f>I408 * (E506 * (1+F506/100))</f>
        <v>#REF!</v>
      </c>
      <c r="J413" s="225" t="e">
        <f>H506 * I408</f>
        <v>#REF!</v>
      </c>
    </row>
    <row r="414" spans="1:10" x14ac:dyDescent="0.25">
      <c r="A414" s="188" t="s">
        <v>405</v>
      </c>
      <c r="B414" s="203"/>
      <c r="C414" s="401"/>
      <c r="D414" s="402"/>
      <c r="E414" s="402"/>
      <c r="F414" s="402"/>
      <c r="G414" s="245"/>
      <c r="H414" s="209" t="s">
        <v>441</v>
      </c>
      <c r="I414" s="224"/>
      <c r="J414" s="228" t="e">
        <f>SUM(J411:J413)</f>
        <v>#REF!</v>
      </c>
    </row>
    <row r="415" spans="1:10" x14ac:dyDescent="0.25">
      <c r="A415" s="212" t="s">
        <v>407</v>
      </c>
      <c r="B415" s="203"/>
      <c r="C415" s="213" t="s">
        <v>73</v>
      </c>
      <c r="D415" s="214" t="s">
        <v>74</v>
      </c>
      <c r="E415" s="215" t="s">
        <v>75</v>
      </c>
      <c r="F415" s="215" t="s">
        <v>393</v>
      </c>
      <c r="G415" s="216" t="s">
        <v>394</v>
      </c>
      <c r="H415" s="217" t="s">
        <v>77</v>
      </c>
      <c r="I415" s="233"/>
      <c r="J415" s="225"/>
    </row>
    <row r="416" spans="1:10" x14ac:dyDescent="0.25">
      <c r="A416" s="212">
        <v>200007</v>
      </c>
      <c r="B416" s="203" t="s">
        <v>408</v>
      </c>
      <c r="C416" s="220"/>
      <c r="D416" s="188"/>
      <c r="E416" s="221"/>
      <c r="F416" s="221"/>
      <c r="G416" s="222"/>
      <c r="H416" s="223"/>
      <c r="I416" s="218" t="e">
        <f>I408 * (E509 * (1+F509/100))</f>
        <v>#REF!</v>
      </c>
      <c r="J416" s="219" t="e">
        <f>H509 * I408</f>
        <v>#REF!</v>
      </c>
    </row>
    <row r="417" spans="1:10" x14ac:dyDescent="0.25">
      <c r="A417" s="188" t="s">
        <v>411</v>
      </c>
      <c r="B417" s="203"/>
      <c r="C417" s="226" t="s">
        <v>396</v>
      </c>
      <c r="D417" s="188"/>
      <c r="E417" s="221"/>
      <c r="F417" s="221"/>
      <c r="G417" s="222"/>
      <c r="H417" s="223"/>
      <c r="I417" s="224"/>
      <c r="J417" s="229" t="e">
        <f>SUM(J415:J416)</f>
        <v>#REF!</v>
      </c>
    </row>
    <row r="418" spans="1:10" x14ac:dyDescent="0.25">
      <c r="A418" s="212" t="s">
        <v>413</v>
      </c>
      <c r="B418" s="203"/>
      <c r="C418" s="213" t="s">
        <v>88</v>
      </c>
      <c r="D418" s="214" t="s">
        <v>404</v>
      </c>
      <c r="E418" s="215"/>
      <c r="F418" s="215"/>
      <c r="G418" s="216"/>
      <c r="H418" s="217">
        <f>TRUNC(E418* (1 + F418 / 100) * G418,2)</f>
        <v>0</v>
      </c>
      <c r="I418" s="224"/>
      <c r="J418" s="225"/>
    </row>
    <row r="419" spans="1:10" x14ac:dyDescent="0.25">
      <c r="A419" s="212">
        <v>300017</v>
      </c>
      <c r="B419" s="203" t="s">
        <v>414</v>
      </c>
      <c r="C419" s="220"/>
      <c r="D419" s="188"/>
      <c r="E419" s="221"/>
      <c r="F419" s="221"/>
      <c r="G419" s="222" t="s">
        <v>406</v>
      </c>
      <c r="H419" s="228">
        <f>SUM(H417:H418)</f>
        <v>0</v>
      </c>
      <c r="I419" s="218" t="e">
        <f>I408 * (E512 * (1+F512/100))</f>
        <v>#REF!</v>
      </c>
      <c r="J419" s="225" t="e">
        <f>H512 * I408</f>
        <v>#REF!</v>
      </c>
    </row>
    <row r="420" spans="1:10" x14ac:dyDescent="0.25">
      <c r="A420" s="212">
        <v>300015</v>
      </c>
      <c r="B420" s="203" t="s">
        <v>414</v>
      </c>
      <c r="C420" s="226" t="s">
        <v>408</v>
      </c>
      <c r="D420" s="188"/>
      <c r="E420" s="221"/>
      <c r="F420" s="221"/>
      <c r="G420" s="222"/>
      <c r="H420" s="223"/>
      <c r="I420" s="218" t="e">
        <f>I408 * (E513 * (1+F513/100))</f>
        <v>#REF!</v>
      </c>
      <c r="J420" s="219" t="e">
        <f>H513 * I408</f>
        <v>#REF!</v>
      </c>
    </row>
    <row r="421" spans="1:10" x14ac:dyDescent="0.25">
      <c r="A421" s="212">
        <v>300026</v>
      </c>
      <c r="B421" s="203" t="s">
        <v>414</v>
      </c>
      <c r="C421" s="213" t="s">
        <v>442</v>
      </c>
      <c r="D421" s="214" t="s">
        <v>410</v>
      </c>
      <c r="E421" s="215"/>
      <c r="F421" s="215"/>
      <c r="G421" s="216"/>
      <c r="H421" s="217">
        <f>TRUNC(E421* (1 + F421 / 100) * G421,2)</f>
        <v>0</v>
      </c>
      <c r="I421" s="218" t="e">
        <f>I408 * (E514 * (1+F514/100))</f>
        <v>#REF!</v>
      </c>
      <c r="J421" s="219" t="e">
        <f>H514 * I408</f>
        <v>#REF!</v>
      </c>
    </row>
    <row r="422" spans="1:10" x14ac:dyDescent="0.25">
      <c r="A422" s="188" t="s">
        <v>417</v>
      </c>
      <c r="B422" s="203"/>
      <c r="C422" s="220"/>
      <c r="D422" s="188"/>
      <c r="E422" s="221"/>
      <c r="F422" s="221"/>
      <c r="G422" s="222" t="s">
        <v>412</v>
      </c>
      <c r="H422" s="228">
        <f>SUM(H420:H421)</f>
        <v>0</v>
      </c>
      <c r="I422" s="224"/>
      <c r="J422" s="228" t="e">
        <f>SUM(J418:J421)</f>
        <v>#REF!</v>
      </c>
    </row>
    <row r="423" spans="1:10" hidden="1" x14ac:dyDescent="0.25">
      <c r="A423" s="188" t="s">
        <v>419</v>
      </c>
      <c r="B423" s="21"/>
      <c r="C423" s="230" t="s">
        <v>414</v>
      </c>
      <c r="D423" s="188"/>
      <c r="E423" s="221"/>
      <c r="F423" s="221"/>
      <c r="G423" s="222"/>
      <c r="H423" s="223"/>
      <c r="I423" s="224"/>
      <c r="J423" s="225"/>
    </row>
    <row r="424" spans="1:10" hidden="1" x14ac:dyDescent="0.25">
      <c r="A424" s="212"/>
      <c r="B424" s="203"/>
      <c r="C424" s="213" t="s">
        <v>415</v>
      </c>
      <c r="D424" s="214" t="s">
        <v>416</v>
      </c>
      <c r="E424" s="215">
        <v>0.39700000000000002</v>
      </c>
      <c r="F424" s="215">
        <v>0</v>
      </c>
      <c r="G424" s="216">
        <v>1700</v>
      </c>
      <c r="H424" s="217">
        <f>TRUNC(E424* (1 + F424 / 100) * G424,2)</f>
        <v>674.9</v>
      </c>
      <c r="I424" s="218"/>
      <c r="J424" s="219"/>
    </row>
    <row r="425" spans="1:10" hidden="1" x14ac:dyDescent="0.25">
      <c r="A425" s="227" t="s">
        <v>421</v>
      </c>
      <c r="B425" s="21"/>
      <c r="C425" s="220"/>
      <c r="D425" s="188"/>
      <c r="E425" s="221"/>
      <c r="F425" s="221"/>
      <c r="G425" s="222" t="s">
        <v>418</v>
      </c>
      <c r="H425" s="228">
        <f>SUM(H423:H424)</f>
        <v>674.9</v>
      </c>
      <c r="I425" s="224"/>
      <c r="J425" s="219">
        <f>SUM(J423:J424)</f>
        <v>0</v>
      </c>
    </row>
    <row r="426" spans="1:10" x14ac:dyDescent="0.25">
      <c r="A426" s="188"/>
      <c r="B426" s="232"/>
      <c r="C426" s="226" t="s">
        <v>420</v>
      </c>
      <c r="D426" s="188"/>
      <c r="E426" s="221"/>
      <c r="F426" s="221"/>
      <c r="G426" s="222"/>
      <c r="H426" s="223"/>
      <c r="I426" s="224"/>
      <c r="J426" s="225"/>
    </row>
    <row r="427" spans="1:10" ht="15.75" thickBot="1" x14ac:dyDescent="0.3">
      <c r="A427" s="188" t="s">
        <v>423</v>
      </c>
      <c r="B427" s="232"/>
      <c r="C427" s="213"/>
      <c r="D427" s="214"/>
      <c r="E427" s="215"/>
      <c r="F427" s="215"/>
      <c r="G427" s="216"/>
      <c r="H427" s="217"/>
      <c r="I427" s="240" t="e">
        <f>SUM(J409:J426)/2</f>
        <v>#REF!</v>
      </c>
      <c r="J427" s="241" t="e">
        <f>IF($A$2="CD",IF($A$3=1,ROUND(SUM(J409:J426)/2,0),IF($A$3=3,ROUND(SUM(J409:J426)/2,-1),SUM(J409:J426)/2)),SUM(J409:J426)/2)</f>
        <v>#REF!</v>
      </c>
    </row>
    <row r="428" spans="1:10" ht="15.75" thickTop="1" x14ac:dyDescent="0.25">
      <c r="A428" s="188" t="s">
        <v>446</v>
      </c>
      <c r="B428" s="232"/>
      <c r="C428" s="220"/>
      <c r="D428" s="188"/>
      <c r="E428" s="221"/>
      <c r="F428" s="221"/>
      <c r="G428" s="222" t="s">
        <v>422</v>
      </c>
      <c r="H428" s="217">
        <f>SUM(H426:H427)</f>
        <v>0</v>
      </c>
      <c r="I428" s="224"/>
      <c r="J428" s="252"/>
    </row>
    <row r="429" spans="1:10" x14ac:dyDescent="0.25">
      <c r="A429" s="212" t="s">
        <v>361</v>
      </c>
      <c r="B429" s="232"/>
      <c r="C429" s="220"/>
      <c r="D429" s="188"/>
      <c r="E429" s="221"/>
      <c r="F429" s="221"/>
      <c r="G429" s="222"/>
      <c r="H429" s="223"/>
      <c r="I429" s="224"/>
      <c r="J429" s="219" t="e">
        <f>ROUND(J427*F522,2)</f>
        <v>#REF!</v>
      </c>
    </row>
    <row r="430" spans="1:10" ht="15.75" thickBot="1" x14ac:dyDescent="0.3">
      <c r="A430" s="212" t="s">
        <v>447</v>
      </c>
      <c r="B430" s="232"/>
      <c r="C430" s="234"/>
      <c r="D430" s="235"/>
      <c r="E430" s="236"/>
      <c r="F430" s="237" t="s">
        <v>424</v>
      </c>
      <c r="G430" s="238"/>
      <c r="H430" s="239"/>
      <c r="I430" s="224"/>
      <c r="J430" s="219" t="e">
        <f>ROUND(J427*F523,2)</f>
        <v>#REF!</v>
      </c>
    </row>
    <row r="431" spans="1:10" ht="15.75" thickTop="1" x14ac:dyDescent="0.25">
      <c r="A431" s="212" t="s">
        <v>448</v>
      </c>
      <c r="B431" s="232"/>
      <c r="C431" s="247" t="s">
        <v>371</v>
      </c>
      <c r="D431" s="248"/>
      <c r="E431" s="249"/>
      <c r="F431" s="249"/>
      <c r="G431" s="250"/>
      <c r="H431" s="251"/>
      <c r="I431" s="224"/>
      <c r="J431" s="219" t="e">
        <f>ROUND(J427*F524,2)</f>
        <v>#REF!</v>
      </c>
    </row>
    <row r="432" spans="1:10" x14ac:dyDescent="0.25">
      <c r="A432" s="212" t="s">
        <v>379</v>
      </c>
      <c r="B432" s="232"/>
      <c r="C432" s="253" t="s">
        <v>373</v>
      </c>
      <c r="D432" s="254"/>
      <c r="E432" s="255"/>
      <c r="F432" s="256"/>
      <c r="G432" s="257"/>
      <c r="H432" s="258">
        <f>ROUND(H430*F432,2)</f>
        <v>0</v>
      </c>
      <c r="I432" s="224"/>
      <c r="J432" s="219" t="e">
        <f>ROUND(J431*F525,2)</f>
        <v>#REF!</v>
      </c>
    </row>
    <row r="433" spans="1:10" x14ac:dyDescent="0.25">
      <c r="A433" s="188" t="s">
        <v>449</v>
      </c>
      <c r="B433" s="232"/>
      <c r="C433" s="253" t="s">
        <v>374</v>
      </c>
      <c r="D433" s="254"/>
      <c r="E433" s="255"/>
      <c r="F433" s="256"/>
      <c r="G433" s="257"/>
      <c r="H433" s="258">
        <f>ROUND(H430*F433,2)</f>
        <v>0</v>
      </c>
      <c r="I433" s="233"/>
      <c r="J433" s="261" t="e">
        <f>SUM(J429:J432)</f>
        <v>#REF!</v>
      </c>
    </row>
    <row r="434" spans="1:10" ht="15.75" thickBot="1" x14ac:dyDescent="0.3">
      <c r="A434" s="188" t="s">
        <v>451</v>
      </c>
      <c r="B434" s="232"/>
      <c r="C434" s="253" t="s">
        <v>375</v>
      </c>
      <c r="D434" s="254"/>
      <c r="E434" s="255"/>
      <c r="F434" s="256"/>
      <c r="G434" s="257"/>
      <c r="H434" s="258">
        <f>ROUND(H430*F434,2)</f>
        <v>0</v>
      </c>
      <c r="I434" s="240"/>
      <c r="J434" s="241" t="e">
        <f>IF($A$3=2,ROUND((J427+J433),2),IF($A$3=3,ROUND((J427+J433),-1),ROUND((J427+J433),0)))</f>
        <v>#REF!</v>
      </c>
    </row>
    <row r="435" spans="1:10" ht="15.75" thickTop="1" x14ac:dyDescent="0.25">
      <c r="C435" s="253" t="s">
        <v>377</v>
      </c>
      <c r="D435" s="254"/>
      <c r="E435" s="255"/>
      <c r="F435" s="256"/>
      <c r="G435" s="257"/>
      <c r="H435" s="258">
        <f>ROUND(H434*F435,2)</f>
        <v>0</v>
      </c>
      <c r="I435" s="201"/>
      <c r="J435" s="202"/>
    </row>
    <row r="436" spans="1:10" ht="15.75" thickBot="1" x14ac:dyDescent="0.3">
      <c r="C436" s="226" t="s">
        <v>450</v>
      </c>
      <c r="D436" s="188"/>
      <c r="E436" s="221"/>
      <c r="F436" s="221"/>
      <c r="G436" s="259"/>
      <c r="H436" s="260">
        <f>SUM(H432:H435)</f>
        <v>0</v>
      </c>
      <c r="I436" s="201"/>
      <c r="J436" s="202"/>
    </row>
    <row r="437" spans="1:10" ht="16.5" thickTop="1" thickBot="1" x14ac:dyDescent="0.3">
      <c r="A437" s="188" t="s">
        <v>531</v>
      </c>
      <c r="B437" s="203"/>
      <c r="C437" s="262"/>
      <c r="D437" s="263"/>
      <c r="E437" s="236"/>
      <c r="F437" s="237" t="s">
        <v>452</v>
      </c>
      <c r="G437" s="264">
        <f>H436+H430</f>
        <v>0</v>
      </c>
      <c r="H437" s="265">
        <f>IF($A$3=2,ROUND((H430+H436),2),IF($A$3=3,ROUND((H430+H436),-1),ROUND((H430+H436),0)))</f>
        <v>0</v>
      </c>
      <c r="I437" s="206" t="s">
        <v>389</v>
      </c>
      <c r="J437" s="207" t="s">
        <v>390</v>
      </c>
    </row>
    <row r="438" spans="1:10" ht="10.15" customHeight="1" thickTop="1" x14ac:dyDescent="0.25">
      <c r="A438" s="188"/>
      <c r="B438" s="203"/>
      <c r="C438" s="199"/>
      <c r="D438" s="200"/>
      <c r="E438" s="21"/>
      <c r="F438" s="21"/>
      <c r="G438" s="21"/>
      <c r="H438" s="21"/>
      <c r="I438" s="246" t="e">
        <f>#REF!</f>
        <v>#REF!</v>
      </c>
      <c r="J438" s="211"/>
    </row>
    <row r="439" spans="1:10" ht="8.4499999999999993" customHeight="1" thickBot="1" x14ac:dyDescent="0.3">
      <c r="A439" s="212" t="s">
        <v>392</v>
      </c>
      <c r="B439" s="203"/>
      <c r="C439" s="199"/>
      <c r="D439" s="200"/>
      <c r="E439" s="21"/>
      <c r="F439" s="21"/>
      <c r="G439" s="21"/>
      <c r="H439" s="21"/>
      <c r="I439" s="218"/>
      <c r="J439" s="219" t="s">
        <v>77</v>
      </c>
    </row>
    <row r="440" spans="1:10" ht="15.75" thickTop="1" x14ac:dyDescent="0.25">
      <c r="A440" s="212"/>
      <c r="B440" s="203"/>
      <c r="C440" s="399" t="s">
        <v>108</v>
      </c>
      <c r="D440" s="400"/>
      <c r="E440" s="400"/>
      <c r="F440" s="400"/>
      <c r="G440" s="204"/>
      <c r="H440" s="205" t="s">
        <v>440</v>
      </c>
      <c r="I440" s="224"/>
      <c r="J440" s="225"/>
    </row>
    <row r="441" spans="1:10" ht="13.15" customHeight="1" x14ac:dyDescent="0.25">
      <c r="A441" s="212" t="s">
        <v>395</v>
      </c>
      <c r="B441" s="203"/>
      <c r="C441" s="401"/>
      <c r="D441" s="402"/>
      <c r="E441" s="402"/>
      <c r="F441" s="402"/>
      <c r="G441" s="208"/>
      <c r="H441" s="209" t="s">
        <v>532</v>
      </c>
      <c r="I441" s="224"/>
      <c r="J441" s="225"/>
    </row>
    <row r="442" spans="1:10" x14ac:dyDescent="0.25">
      <c r="A442" s="212">
        <v>100053</v>
      </c>
      <c r="B442" s="203" t="s">
        <v>397</v>
      </c>
      <c r="C442" s="213" t="s">
        <v>73</v>
      </c>
      <c r="D442" s="214" t="s">
        <v>74</v>
      </c>
      <c r="E442" s="215" t="s">
        <v>75</v>
      </c>
      <c r="F442" s="215" t="s">
        <v>393</v>
      </c>
      <c r="G442" s="216" t="s">
        <v>394</v>
      </c>
      <c r="H442" s="217" t="s">
        <v>77</v>
      </c>
      <c r="I442" s="218" t="e">
        <f>I438 * (E535 * (1+F535/100))</f>
        <v>#REF!</v>
      </c>
      <c r="J442" s="219" t="e">
        <f>H535 * I438</f>
        <v>#REF!</v>
      </c>
    </row>
    <row r="443" spans="1:10" x14ac:dyDescent="0.25">
      <c r="A443" s="212" t="s">
        <v>533</v>
      </c>
      <c r="B443" s="203" t="s">
        <v>484</v>
      </c>
      <c r="C443" s="220"/>
      <c r="D443" s="188"/>
      <c r="E443" s="221"/>
      <c r="F443" s="221"/>
      <c r="G443" s="222"/>
      <c r="H443" s="223"/>
      <c r="I443" s="218" t="e">
        <f>I438 * (E536 * (1+F536/100))</f>
        <v>#REF!</v>
      </c>
      <c r="J443" s="219" t="e">
        <f>H536 * I438</f>
        <v>#REF!</v>
      </c>
    </row>
    <row r="444" spans="1:10" x14ac:dyDescent="0.25">
      <c r="A444" s="212">
        <v>100238</v>
      </c>
      <c r="B444" s="203" t="s">
        <v>479</v>
      </c>
      <c r="C444" s="226" t="s">
        <v>396</v>
      </c>
      <c r="D444" s="188"/>
      <c r="E444" s="221"/>
      <c r="F444" s="221"/>
      <c r="G444" s="222"/>
      <c r="H444" s="223"/>
      <c r="I444" s="218" t="e">
        <f>I438 * (E537 * (1+F537/100))</f>
        <v>#REF!</v>
      </c>
      <c r="J444" s="219" t="e">
        <f>H537 * I438</f>
        <v>#REF!</v>
      </c>
    </row>
    <row r="445" spans="1:10" x14ac:dyDescent="0.25">
      <c r="A445" s="212">
        <v>101510</v>
      </c>
      <c r="B445" s="203" t="s">
        <v>462</v>
      </c>
      <c r="C445" s="213" t="s">
        <v>534</v>
      </c>
      <c r="D445" s="214" t="s">
        <v>434</v>
      </c>
      <c r="E445" s="215"/>
      <c r="F445" s="215"/>
      <c r="G445" s="216"/>
      <c r="H445" s="217">
        <f>TRUNC(E445* (1 + F445 / 100) * G445,2)</f>
        <v>0</v>
      </c>
      <c r="I445" s="218" t="e">
        <f>I438 * (E538 * (1+F538/100))</f>
        <v>#REF!</v>
      </c>
      <c r="J445" s="219" t="e">
        <f>H538 * I438</f>
        <v>#REF!</v>
      </c>
    </row>
    <row r="446" spans="1:10" x14ac:dyDescent="0.25">
      <c r="A446" s="212">
        <v>103244</v>
      </c>
      <c r="B446" s="203" t="s">
        <v>459</v>
      </c>
      <c r="C446" s="213" t="s">
        <v>535</v>
      </c>
      <c r="D446" s="214" t="s">
        <v>404</v>
      </c>
      <c r="E446" s="215"/>
      <c r="F446" s="215"/>
      <c r="G446" s="216"/>
      <c r="H446" s="217">
        <f>TRUNC(E446* (1 + F446 / 100) * G446,2)</f>
        <v>0</v>
      </c>
      <c r="I446" s="218" t="e">
        <f>I438 * (E539 * (1+F539/100))</f>
        <v>#REF!</v>
      </c>
      <c r="J446" s="219" t="e">
        <f>H539 * I438</f>
        <v>#REF!</v>
      </c>
    </row>
    <row r="447" spans="1:10" ht="24" x14ac:dyDescent="0.25">
      <c r="A447" s="212">
        <v>103245</v>
      </c>
      <c r="B447" s="203" t="s">
        <v>400</v>
      </c>
      <c r="C447" s="213" t="s">
        <v>507</v>
      </c>
      <c r="D447" s="214" t="s">
        <v>123</v>
      </c>
      <c r="E447" s="215"/>
      <c r="F447" s="215"/>
      <c r="G447" s="216"/>
      <c r="H447" s="217">
        <f>TRUNC(E447* (1 + F447 / 100) * G447,2)</f>
        <v>0</v>
      </c>
      <c r="I447" s="218" t="e">
        <f>I438 * (E540 * (1+F540/100))</f>
        <v>#REF!</v>
      </c>
      <c r="J447" s="219" t="e">
        <f>H540 * I438</f>
        <v>#REF!</v>
      </c>
    </row>
    <row r="448" spans="1:10" x14ac:dyDescent="0.25">
      <c r="A448" s="212">
        <v>100848</v>
      </c>
      <c r="B448" s="203" t="s">
        <v>481</v>
      </c>
      <c r="C448" s="220"/>
      <c r="D448" s="188"/>
      <c r="E448" s="221"/>
      <c r="F448" s="221"/>
      <c r="G448" s="222" t="s">
        <v>406</v>
      </c>
      <c r="H448" s="228">
        <f>SUM(H444:H447)</f>
        <v>0</v>
      </c>
      <c r="I448" s="218" t="e">
        <f>I438 * (E541 * (1+F541/100))</f>
        <v>#REF!</v>
      </c>
      <c r="J448" s="219" t="e">
        <f>H541 * I438</f>
        <v>#REF!</v>
      </c>
    </row>
    <row r="449" spans="1:10" x14ac:dyDescent="0.25">
      <c r="A449" s="227" t="s">
        <v>405</v>
      </c>
      <c r="B449" s="203"/>
      <c r="C449" s="226" t="s">
        <v>408</v>
      </c>
      <c r="D449" s="188"/>
      <c r="E449" s="221"/>
      <c r="F449" s="221"/>
      <c r="G449" s="222"/>
      <c r="H449" s="223"/>
      <c r="I449" s="224"/>
      <c r="J449" s="229" t="e">
        <f>SUM(J441:J448)</f>
        <v>#REF!</v>
      </c>
    </row>
    <row r="450" spans="1:10" x14ac:dyDescent="0.25">
      <c r="A450" s="212" t="s">
        <v>407</v>
      </c>
      <c r="B450" s="203"/>
      <c r="C450" s="213" t="s">
        <v>442</v>
      </c>
      <c r="D450" s="214" t="s">
        <v>410</v>
      </c>
      <c r="E450" s="215"/>
      <c r="F450" s="215"/>
      <c r="G450" s="216"/>
      <c r="H450" s="217">
        <f>TRUNC(E450* (1 + F450 / 100) * G450,2)</f>
        <v>0</v>
      </c>
      <c r="I450" s="224"/>
      <c r="J450" s="225"/>
    </row>
    <row r="451" spans="1:10" x14ac:dyDescent="0.25">
      <c r="A451" s="212">
        <v>200007</v>
      </c>
      <c r="B451" s="203" t="s">
        <v>408</v>
      </c>
      <c r="C451" s="220"/>
      <c r="D451" s="188"/>
      <c r="E451" s="221"/>
      <c r="F451" s="221"/>
      <c r="G451" s="222" t="s">
        <v>412</v>
      </c>
      <c r="H451" s="228">
        <f>SUM(H449:H450)</f>
        <v>0</v>
      </c>
      <c r="I451" s="218" t="e">
        <f>I438 * (E544 * (1+F544/100))</f>
        <v>#REF!</v>
      </c>
      <c r="J451" s="219" t="e">
        <f>H544 * I438</f>
        <v>#REF!</v>
      </c>
    </row>
    <row r="452" spans="1:10" x14ac:dyDescent="0.25">
      <c r="A452" s="227" t="s">
        <v>411</v>
      </c>
      <c r="B452" s="203"/>
      <c r="C452" s="230" t="s">
        <v>414</v>
      </c>
      <c r="D452" s="188"/>
      <c r="E452" s="221"/>
      <c r="F452" s="221"/>
      <c r="G452" s="222"/>
      <c r="H452" s="223"/>
      <c r="I452" s="224"/>
      <c r="J452" s="229" t="e">
        <f>SUM(J450:J451)</f>
        <v>#REF!</v>
      </c>
    </row>
    <row r="453" spans="1:10" x14ac:dyDescent="0.25">
      <c r="A453" s="212" t="s">
        <v>413</v>
      </c>
      <c r="B453" s="203"/>
      <c r="C453" s="213" t="s">
        <v>536</v>
      </c>
      <c r="D453" s="214" t="s">
        <v>437</v>
      </c>
      <c r="E453" s="215"/>
      <c r="F453" s="215"/>
      <c r="G453" s="216"/>
      <c r="H453" s="217">
        <f>TRUNC(E453* (1 + F453 / 100) * G453,2)</f>
        <v>0</v>
      </c>
      <c r="I453" s="224"/>
      <c r="J453" s="225"/>
    </row>
    <row r="454" spans="1:10" x14ac:dyDescent="0.25">
      <c r="A454" s="212">
        <v>300040</v>
      </c>
      <c r="B454" s="203" t="s">
        <v>414</v>
      </c>
      <c r="C454" s="213" t="s">
        <v>415</v>
      </c>
      <c r="D454" s="214" t="s">
        <v>416</v>
      </c>
      <c r="E454" s="215"/>
      <c r="F454" s="215"/>
      <c r="G454" s="216"/>
      <c r="H454" s="217">
        <f>TRUNC(E454* (1 + F454 / 100) * G454,2)</f>
        <v>0</v>
      </c>
      <c r="I454" s="218" t="e">
        <f>I438 * (E547 * (1+F547/100))</f>
        <v>#REF!</v>
      </c>
      <c r="J454" s="219" t="e">
        <f>H547 * I438</f>
        <v>#REF!</v>
      </c>
    </row>
    <row r="455" spans="1:10" ht="24" x14ac:dyDescent="0.25">
      <c r="A455" s="212">
        <v>300026</v>
      </c>
      <c r="B455" s="203" t="s">
        <v>414</v>
      </c>
      <c r="C455" s="213" t="s">
        <v>537</v>
      </c>
      <c r="D455" s="214" t="s">
        <v>437</v>
      </c>
      <c r="E455" s="215"/>
      <c r="F455" s="215"/>
      <c r="G455" s="216"/>
      <c r="H455" s="217">
        <f>TRUNC(E455* (1 + F455 / 100) * G455,2)</f>
        <v>0</v>
      </c>
      <c r="I455" s="218" t="e">
        <f>I438 * (E548 * (1+F548/100))</f>
        <v>#REF!</v>
      </c>
      <c r="J455" s="219" t="e">
        <f>H548 * I438</f>
        <v>#REF!</v>
      </c>
    </row>
    <row r="456" spans="1:10" x14ac:dyDescent="0.25">
      <c r="A456" s="227" t="s">
        <v>417</v>
      </c>
      <c r="B456" s="203"/>
      <c r="C456" s="220"/>
      <c r="D456" s="188"/>
      <c r="E456" s="221"/>
      <c r="F456" s="221"/>
      <c r="G456" s="222" t="s">
        <v>418</v>
      </c>
      <c r="H456" s="228">
        <f>SUM(H452:H455)</f>
        <v>0</v>
      </c>
      <c r="I456" s="224"/>
      <c r="J456" s="229" t="e">
        <f>SUM(J453:J455)</f>
        <v>#REF!</v>
      </c>
    </row>
    <row r="457" spans="1:10" hidden="1" x14ac:dyDescent="0.25">
      <c r="A457" s="188" t="s">
        <v>419</v>
      </c>
      <c r="B457" s="231"/>
      <c r="C457" s="226" t="s">
        <v>420</v>
      </c>
      <c r="D457" s="188"/>
      <c r="E457" s="221"/>
      <c r="F457" s="221"/>
      <c r="G457" s="222"/>
      <c r="H457" s="223"/>
      <c r="I457" s="224"/>
      <c r="J457" s="225"/>
    </row>
    <row r="458" spans="1:10" hidden="1" x14ac:dyDescent="0.25">
      <c r="A458" s="212"/>
      <c r="B458" s="203"/>
      <c r="C458" s="213"/>
      <c r="D458" s="214"/>
      <c r="E458" s="215"/>
      <c r="F458" s="215"/>
      <c r="G458" s="216"/>
      <c r="H458" s="217"/>
      <c r="I458" s="218"/>
      <c r="J458" s="219"/>
    </row>
    <row r="459" spans="1:10" hidden="1" x14ac:dyDescent="0.25">
      <c r="A459" s="227" t="s">
        <v>421</v>
      </c>
      <c r="B459" s="231"/>
      <c r="C459" s="220"/>
      <c r="D459" s="188"/>
      <c r="E459" s="221"/>
      <c r="F459" s="221"/>
      <c r="G459" s="222" t="s">
        <v>422</v>
      </c>
      <c r="H459" s="217">
        <f>SUM(H457:H458)</f>
        <v>0</v>
      </c>
      <c r="I459" s="224"/>
      <c r="J459" s="219">
        <f>SUM(J457:J458)</f>
        <v>0</v>
      </c>
    </row>
    <row r="460" spans="1:10" x14ac:dyDescent="0.25">
      <c r="A460" s="188"/>
      <c r="B460" s="232"/>
      <c r="C460" s="220"/>
      <c r="D460" s="188"/>
      <c r="E460" s="221"/>
      <c r="F460" s="221"/>
      <c r="G460" s="222"/>
      <c r="H460" s="223"/>
      <c r="I460" s="224"/>
      <c r="J460" s="225"/>
    </row>
    <row r="461" spans="1:10" ht="15.75" thickBot="1" x14ac:dyDescent="0.3">
      <c r="A461" s="188" t="s">
        <v>423</v>
      </c>
      <c r="B461" s="232"/>
      <c r="C461" s="234"/>
      <c r="D461" s="235"/>
      <c r="E461" s="236"/>
      <c r="F461" s="237" t="s">
        <v>424</v>
      </c>
      <c r="G461" s="238">
        <f>SUM(H442:H460)/2</f>
        <v>0</v>
      </c>
      <c r="H461" s="265"/>
      <c r="I461" s="240" t="e">
        <f>SUM(J439:J460)/2</f>
        <v>#REF!</v>
      </c>
      <c r="J461" s="241" t="e">
        <f>IF($A$2="CD",IF($A$3=1,ROUND(SUM(J439:J460)/2,0),IF($A$3=3,ROUND(SUM(J439:J460)/2,-1),SUM(J439:J460)/2)),SUM(J439:J460)/2)</f>
        <v>#REF!</v>
      </c>
    </row>
    <row r="462" spans="1:10" ht="15.75" thickTop="1" x14ac:dyDescent="0.25">
      <c r="A462" s="188" t="s">
        <v>446</v>
      </c>
      <c r="B462" s="232"/>
      <c r="C462" s="247" t="s">
        <v>371</v>
      </c>
      <c r="D462" s="248"/>
      <c r="E462" s="249"/>
      <c r="F462" s="249"/>
      <c r="G462" s="250"/>
      <c r="H462" s="251"/>
      <c r="I462" s="224"/>
      <c r="J462" s="252"/>
    </row>
    <row r="463" spans="1:10" x14ac:dyDescent="0.25">
      <c r="A463" s="212" t="s">
        <v>361</v>
      </c>
      <c r="B463" s="232"/>
      <c r="C463" s="253" t="s">
        <v>373</v>
      </c>
      <c r="D463" s="254"/>
      <c r="E463" s="255"/>
      <c r="F463" s="256"/>
      <c r="G463" s="257"/>
      <c r="H463" s="258">
        <f>ROUND(H461*F463,2)</f>
        <v>0</v>
      </c>
      <c r="I463" s="224"/>
      <c r="J463" s="219" t="e">
        <f>ROUND(J461*F556,2)</f>
        <v>#REF!</v>
      </c>
    </row>
    <row r="464" spans="1:10" x14ac:dyDescent="0.25">
      <c r="A464" s="212" t="s">
        <v>447</v>
      </c>
      <c r="B464" s="232"/>
      <c r="C464" s="253" t="s">
        <v>374</v>
      </c>
      <c r="D464" s="254"/>
      <c r="E464" s="255"/>
      <c r="F464" s="256"/>
      <c r="G464" s="257"/>
      <c r="H464" s="258">
        <f>ROUND(H461*F464,2)</f>
        <v>0</v>
      </c>
      <c r="I464" s="224"/>
      <c r="J464" s="219" t="e">
        <f>ROUND(J461*F557,2)</f>
        <v>#REF!</v>
      </c>
    </row>
    <row r="465" spans="1:10" x14ac:dyDescent="0.25">
      <c r="A465" s="212" t="s">
        <v>448</v>
      </c>
      <c r="B465" s="232"/>
      <c r="C465" s="253" t="s">
        <v>375</v>
      </c>
      <c r="D465" s="254"/>
      <c r="E465" s="255"/>
      <c r="F465" s="256"/>
      <c r="G465" s="257"/>
      <c r="H465" s="258">
        <f>ROUND(H461*F465,2)</f>
        <v>0</v>
      </c>
      <c r="I465" s="224"/>
      <c r="J465" s="219" t="e">
        <f>ROUND(J461*F558,2)</f>
        <v>#REF!</v>
      </c>
    </row>
    <row r="466" spans="1:10" x14ac:dyDescent="0.25">
      <c r="A466" s="212" t="s">
        <v>379</v>
      </c>
      <c r="B466" s="232"/>
      <c r="C466" s="253" t="s">
        <v>377</v>
      </c>
      <c r="D466" s="254"/>
      <c r="E466" s="255"/>
      <c r="F466" s="256"/>
      <c r="G466" s="257"/>
      <c r="H466" s="258">
        <f>ROUND(H465*F466,2)</f>
        <v>0</v>
      </c>
      <c r="I466" s="224"/>
      <c r="J466" s="219" t="e">
        <f>ROUND(J465*F559,2)</f>
        <v>#REF!</v>
      </c>
    </row>
    <row r="467" spans="1:10" x14ac:dyDescent="0.25">
      <c r="A467" s="188" t="s">
        <v>449</v>
      </c>
      <c r="B467" s="232"/>
      <c r="C467" s="226" t="s">
        <v>450</v>
      </c>
      <c r="D467" s="188"/>
      <c r="E467" s="221"/>
      <c r="F467" s="221"/>
      <c r="G467" s="259"/>
      <c r="H467" s="260">
        <f>SUM(H463:H466)</f>
        <v>0</v>
      </c>
      <c r="I467" s="233"/>
      <c r="J467" s="261" t="e">
        <f>SUM(J463:J466)</f>
        <v>#REF!</v>
      </c>
    </row>
    <row r="468" spans="1:10" ht="15.75" thickBot="1" x14ac:dyDescent="0.3">
      <c r="A468" s="188" t="s">
        <v>451</v>
      </c>
      <c r="B468" s="232"/>
      <c r="C468" s="262"/>
      <c r="D468" s="263"/>
      <c r="E468" s="236"/>
      <c r="F468" s="237" t="s">
        <v>452</v>
      </c>
      <c r="G468" s="264">
        <f>H467+H461</f>
        <v>0</v>
      </c>
      <c r="H468" s="265">
        <f>IF($A$3=2,ROUND((H461+H467),2),IF($A$3=3,ROUND((H461+H467),-1),ROUND((H461+H467),0)))</f>
        <v>0</v>
      </c>
      <c r="I468" s="240"/>
      <c r="J468" s="241" t="e">
        <f>IF($A$3=2,ROUND((J461+J467),2),IF($A$3=3,ROUND((J461+J467),-1),ROUND((J461+J467),0)))</f>
        <v>#REF!</v>
      </c>
    </row>
    <row r="469" spans="1:10" ht="15.75" thickTop="1" x14ac:dyDescent="0.25">
      <c r="C469" s="199"/>
      <c r="D469" s="200"/>
      <c r="E469" s="21"/>
      <c r="F469" s="21"/>
      <c r="G469" s="21"/>
      <c r="H469" s="21"/>
      <c r="I469" s="201"/>
      <c r="J469" s="202"/>
    </row>
    <row r="470" spans="1:10" ht="8.4499999999999993" customHeight="1" thickBot="1" x14ac:dyDescent="0.3">
      <c r="C470" s="199"/>
      <c r="D470" s="200"/>
      <c r="E470" s="21"/>
      <c r="F470" s="21"/>
      <c r="G470" s="21"/>
      <c r="H470" s="21"/>
      <c r="I470" s="201"/>
      <c r="J470" s="202"/>
    </row>
    <row r="471" spans="1:10" ht="15.75" thickTop="1" x14ac:dyDescent="0.25">
      <c r="A471" s="188" t="s">
        <v>538</v>
      </c>
      <c r="B471" s="203"/>
      <c r="C471" s="399" t="s">
        <v>110</v>
      </c>
      <c r="D471" s="400"/>
      <c r="E471" s="400"/>
      <c r="F471" s="400"/>
      <c r="G471" s="204"/>
      <c r="H471" s="205" t="s">
        <v>440</v>
      </c>
      <c r="I471" s="206" t="s">
        <v>389</v>
      </c>
      <c r="J471" s="207" t="s">
        <v>390</v>
      </c>
    </row>
    <row r="472" spans="1:10" ht="19.899999999999999" customHeight="1" x14ac:dyDescent="0.25">
      <c r="A472" s="188"/>
      <c r="B472" s="203"/>
      <c r="C472" s="401"/>
      <c r="D472" s="402"/>
      <c r="E472" s="402"/>
      <c r="F472" s="402"/>
      <c r="G472" s="208"/>
      <c r="H472" s="209" t="s">
        <v>539</v>
      </c>
      <c r="I472" s="246" t="e">
        <f>#REF!</f>
        <v>#REF!</v>
      </c>
      <c r="J472" s="211"/>
    </row>
    <row r="473" spans="1:10" x14ac:dyDescent="0.25">
      <c r="A473" s="212" t="s">
        <v>392</v>
      </c>
      <c r="B473" s="203"/>
      <c r="C473" s="213" t="s">
        <v>73</v>
      </c>
      <c r="D473" s="214" t="s">
        <v>74</v>
      </c>
      <c r="E473" s="215" t="s">
        <v>75</v>
      </c>
      <c r="F473" s="215" t="s">
        <v>393</v>
      </c>
      <c r="G473" s="216" t="s">
        <v>394</v>
      </c>
      <c r="H473" s="217" t="s">
        <v>77</v>
      </c>
      <c r="I473" s="218"/>
      <c r="J473" s="219" t="s">
        <v>77</v>
      </c>
    </row>
    <row r="474" spans="1:10" x14ac:dyDescent="0.25">
      <c r="A474" s="212"/>
      <c r="B474" s="203"/>
      <c r="C474" s="220"/>
      <c r="D474" s="188"/>
      <c r="E474" s="221"/>
      <c r="F474" s="221"/>
      <c r="G474" s="222"/>
      <c r="H474" s="223"/>
      <c r="I474" s="224"/>
      <c r="J474" s="225"/>
    </row>
    <row r="475" spans="1:10" x14ac:dyDescent="0.25">
      <c r="A475" s="212" t="s">
        <v>395</v>
      </c>
      <c r="B475" s="203"/>
      <c r="C475" s="226" t="s">
        <v>396</v>
      </c>
      <c r="D475" s="188"/>
      <c r="E475" s="221"/>
      <c r="F475" s="221"/>
      <c r="G475" s="222"/>
      <c r="H475" s="223"/>
      <c r="I475" s="224"/>
      <c r="J475" s="225"/>
    </row>
    <row r="476" spans="1:10" x14ac:dyDescent="0.25">
      <c r="A476" s="212">
        <v>103244</v>
      </c>
      <c r="B476" s="203" t="s">
        <v>459</v>
      </c>
      <c r="C476" s="213" t="s">
        <v>540</v>
      </c>
      <c r="D476" s="214" t="s">
        <v>404</v>
      </c>
      <c r="E476" s="215"/>
      <c r="F476" s="215"/>
      <c r="G476" s="216"/>
      <c r="H476" s="217">
        <f>TRUNC(E476* (1 + F476 / 100) * G476,2)</f>
        <v>0</v>
      </c>
      <c r="I476" s="218" t="e">
        <f>I472 * (E569 * (1+F569/100))</f>
        <v>#REF!</v>
      </c>
      <c r="J476" s="219" t="e">
        <f>H569 * I472</f>
        <v>#REF!</v>
      </c>
    </row>
    <row r="477" spans="1:10" x14ac:dyDescent="0.25">
      <c r="A477" s="212">
        <v>103245</v>
      </c>
      <c r="B477" s="203" t="s">
        <v>400</v>
      </c>
      <c r="C477" s="213" t="s">
        <v>541</v>
      </c>
      <c r="D477" s="214" t="s">
        <v>404</v>
      </c>
      <c r="E477" s="215"/>
      <c r="F477" s="215"/>
      <c r="G477" s="216"/>
      <c r="H477" s="217">
        <f>TRUNC(E477* (1 + F477 / 100) * G477,2)</f>
        <v>0</v>
      </c>
      <c r="I477" s="218" t="e">
        <f>I472 * (E570 * (1+F570/100))</f>
        <v>#REF!</v>
      </c>
      <c r="J477" s="219" t="e">
        <f>H570 * I472</f>
        <v>#REF!</v>
      </c>
    </row>
    <row r="478" spans="1:10" x14ac:dyDescent="0.25">
      <c r="A478" s="212">
        <v>103246</v>
      </c>
      <c r="B478" s="203" t="s">
        <v>459</v>
      </c>
      <c r="C478" s="220"/>
      <c r="D478" s="188"/>
      <c r="E478" s="221"/>
      <c r="F478" s="221"/>
      <c r="G478" s="222" t="s">
        <v>406</v>
      </c>
      <c r="H478" s="228">
        <f>SUM(H475:H477)</f>
        <v>0</v>
      </c>
      <c r="I478" s="218" t="e">
        <f>I472 * (E571 * (1+F571/100))</f>
        <v>#REF!</v>
      </c>
      <c r="J478" s="219" t="e">
        <f>H571 * I472</f>
        <v>#REF!</v>
      </c>
    </row>
    <row r="479" spans="1:10" x14ac:dyDescent="0.25">
      <c r="A479" s="227" t="s">
        <v>405</v>
      </c>
      <c r="B479" s="203"/>
      <c r="C479" s="226" t="s">
        <v>408</v>
      </c>
      <c r="D479" s="188"/>
      <c r="E479" s="221"/>
      <c r="F479" s="221"/>
      <c r="G479" s="222"/>
      <c r="H479" s="223"/>
      <c r="I479" s="224"/>
      <c r="J479" s="229" t="e">
        <f>SUM(J475:J478)</f>
        <v>#REF!</v>
      </c>
    </row>
    <row r="480" spans="1:10" x14ac:dyDescent="0.25">
      <c r="A480" s="212" t="s">
        <v>407</v>
      </c>
      <c r="B480" s="203"/>
      <c r="C480" s="213" t="s">
        <v>488</v>
      </c>
      <c r="D480" s="214" t="s">
        <v>410</v>
      </c>
      <c r="E480" s="215"/>
      <c r="F480" s="215"/>
      <c r="G480" s="216"/>
      <c r="H480" s="217">
        <f>TRUNC(E480* (1 + F480 / 100) * G480,2)</f>
        <v>0</v>
      </c>
      <c r="I480" s="224"/>
      <c r="J480" s="225"/>
    </row>
    <row r="481" spans="1:10" x14ac:dyDescent="0.25">
      <c r="A481" s="212">
        <v>200026</v>
      </c>
      <c r="B481" s="203" t="s">
        <v>408</v>
      </c>
      <c r="C481" s="220"/>
      <c r="D481" s="188"/>
      <c r="E481" s="221"/>
      <c r="F481" s="221"/>
      <c r="G481" s="222" t="s">
        <v>412</v>
      </c>
      <c r="H481" s="228">
        <f>SUM(H479:H480)</f>
        <v>0</v>
      </c>
      <c r="I481" s="218" t="e">
        <f>I472 * (E574 * (1+F574/100))</f>
        <v>#REF!</v>
      </c>
      <c r="J481" s="219" t="e">
        <f>H574 * I472</f>
        <v>#REF!</v>
      </c>
    </row>
    <row r="482" spans="1:10" x14ac:dyDescent="0.25">
      <c r="A482" s="227" t="s">
        <v>411</v>
      </c>
      <c r="B482" s="203"/>
      <c r="C482" s="230" t="s">
        <v>414</v>
      </c>
      <c r="D482" s="188"/>
      <c r="E482" s="221"/>
      <c r="F482" s="221"/>
      <c r="G482" s="222"/>
      <c r="H482" s="223"/>
      <c r="I482" s="224"/>
      <c r="J482" s="229" t="e">
        <f>SUM(J480:J481)</f>
        <v>#REF!</v>
      </c>
    </row>
    <row r="483" spans="1:10" ht="24" x14ac:dyDescent="0.25">
      <c r="A483" s="212" t="s">
        <v>413</v>
      </c>
      <c r="B483" s="203"/>
      <c r="C483" s="275" t="s">
        <v>542</v>
      </c>
      <c r="D483" s="214" t="s">
        <v>437</v>
      </c>
      <c r="E483" s="215"/>
      <c r="F483" s="215"/>
      <c r="G483" s="216"/>
      <c r="H483" s="217">
        <f>TRUNC(E483 * (1 + F483 / 100) * G483,2)</f>
        <v>0</v>
      </c>
      <c r="I483" s="224"/>
      <c r="J483" s="225"/>
    </row>
    <row r="484" spans="1:10" x14ac:dyDescent="0.25">
      <c r="A484" s="212">
        <v>300026</v>
      </c>
      <c r="B484" s="203" t="s">
        <v>414</v>
      </c>
      <c r="C484" s="213" t="s">
        <v>415</v>
      </c>
      <c r="D484" s="214" t="s">
        <v>472</v>
      </c>
      <c r="E484" s="267"/>
      <c r="F484" s="215"/>
      <c r="G484" s="216"/>
      <c r="H484" s="217">
        <f>TRUNC(E484* (1 + F484 / 100) * G484,2)</f>
        <v>0</v>
      </c>
      <c r="I484" s="218" t="e">
        <f>I472 * (E577 * (1+F577/100))</f>
        <v>#REF!</v>
      </c>
      <c r="J484" s="219" t="e">
        <f>H577 * I472</f>
        <v>#REF!</v>
      </c>
    </row>
    <row r="485" spans="1:10" x14ac:dyDescent="0.25">
      <c r="A485" s="227" t="s">
        <v>417</v>
      </c>
      <c r="B485" s="203"/>
      <c r="C485" s="220"/>
      <c r="D485" s="188"/>
      <c r="E485" s="221"/>
      <c r="F485" s="221"/>
      <c r="G485" s="222" t="s">
        <v>418</v>
      </c>
      <c r="H485" s="228">
        <f>SUM(H482:H484)</f>
        <v>0</v>
      </c>
      <c r="I485" s="224"/>
      <c r="J485" s="229" t="e">
        <f>SUM(J483:J484)</f>
        <v>#REF!</v>
      </c>
    </row>
    <row r="486" spans="1:10" hidden="1" x14ac:dyDescent="0.25">
      <c r="A486" s="188" t="s">
        <v>419</v>
      </c>
      <c r="B486" s="231"/>
      <c r="C486" s="226" t="s">
        <v>420</v>
      </c>
      <c r="D486" s="188"/>
      <c r="E486" s="221"/>
      <c r="F486" s="221"/>
      <c r="G486" s="222"/>
      <c r="H486" s="223"/>
      <c r="I486" s="224"/>
      <c r="J486" s="225"/>
    </row>
    <row r="487" spans="1:10" hidden="1" x14ac:dyDescent="0.25">
      <c r="A487" s="212"/>
      <c r="B487" s="203"/>
      <c r="C487" s="213"/>
      <c r="D487" s="214"/>
      <c r="E487" s="215"/>
      <c r="F487" s="215"/>
      <c r="G487" s="216"/>
      <c r="H487" s="217"/>
      <c r="I487" s="218"/>
      <c r="J487" s="219"/>
    </row>
    <row r="488" spans="1:10" hidden="1" x14ac:dyDescent="0.25">
      <c r="A488" s="227" t="s">
        <v>421</v>
      </c>
      <c r="B488" s="231"/>
      <c r="C488" s="220"/>
      <c r="D488" s="188"/>
      <c r="E488" s="221"/>
      <c r="F488" s="221"/>
      <c r="G488" s="222" t="s">
        <v>422</v>
      </c>
      <c r="H488" s="217">
        <f>SUM(H486:H487)</f>
        <v>0</v>
      </c>
      <c r="I488" s="224"/>
      <c r="J488" s="219">
        <f>SUM(J486:J487)</f>
        <v>0</v>
      </c>
    </row>
    <row r="489" spans="1:10" x14ac:dyDescent="0.25">
      <c r="A489" s="188"/>
      <c r="B489" s="232"/>
      <c r="C489" s="220"/>
      <c r="D489" s="188"/>
      <c r="E489" s="221"/>
      <c r="F489" s="221"/>
      <c r="G489" s="222"/>
      <c r="H489" s="223"/>
      <c r="I489" s="224"/>
      <c r="J489" s="225"/>
    </row>
    <row r="490" spans="1:10" ht="15.75" thickBot="1" x14ac:dyDescent="0.3">
      <c r="A490" s="188" t="s">
        <v>423</v>
      </c>
      <c r="B490" s="232"/>
      <c r="C490" s="234"/>
      <c r="D490" s="235"/>
      <c r="E490" s="236"/>
      <c r="F490" s="237" t="s">
        <v>424</v>
      </c>
      <c r="G490" s="238">
        <f>SUM(H473:H489)/2</f>
        <v>0</v>
      </c>
      <c r="H490" s="265"/>
      <c r="I490" s="240" t="e">
        <f>SUM(J473:J489)/2</f>
        <v>#REF!</v>
      </c>
      <c r="J490" s="241" t="e">
        <f>IF($A$2="CD",IF($A$3=1,ROUND(SUM(J473:J489)/2,0),IF($A$3=3,ROUND(SUM(J473:J489)/2,-1),SUM(J473:J489)/2)),SUM(J473:J489)/2)</f>
        <v>#REF!</v>
      </c>
    </row>
    <row r="491" spans="1:10" ht="15.75" thickTop="1" x14ac:dyDescent="0.25">
      <c r="A491" s="188" t="s">
        <v>446</v>
      </c>
      <c r="B491" s="232"/>
      <c r="C491" s="247" t="s">
        <v>371</v>
      </c>
      <c r="D491" s="248"/>
      <c r="E491" s="249"/>
      <c r="F491" s="249"/>
      <c r="G491" s="250"/>
      <c r="H491" s="251"/>
      <c r="I491" s="224"/>
      <c r="J491" s="252"/>
    </row>
    <row r="492" spans="1:10" x14ac:dyDescent="0.25">
      <c r="A492" s="212" t="s">
        <v>361</v>
      </c>
      <c r="B492" s="232"/>
      <c r="C492" s="253" t="s">
        <v>373</v>
      </c>
      <c r="D492" s="254"/>
      <c r="E492" s="255"/>
      <c r="F492" s="256"/>
      <c r="G492" s="257"/>
      <c r="H492" s="258">
        <f>ROUND(H490*F492,2)</f>
        <v>0</v>
      </c>
      <c r="I492" s="224"/>
      <c r="J492" s="219" t="e">
        <f>ROUND(J490*F585,2)</f>
        <v>#REF!</v>
      </c>
    </row>
    <row r="493" spans="1:10" x14ac:dyDescent="0.25">
      <c r="A493" s="212" t="s">
        <v>447</v>
      </c>
      <c r="B493" s="232"/>
      <c r="C493" s="253" t="s">
        <v>374</v>
      </c>
      <c r="D493" s="254"/>
      <c r="E493" s="255"/>
      <c r="F493" s="256"/>
      <c r="G493" s="257"/>
      <c r="H493" s="258">
        <f>ROUND(H490*F493,2)</f>
        <v>0</v>
      </c>
      <c r="I493" s="224"/>
      <c r="J493" s="219" t="e">
        <f>ROUND(J490*F586,2)</f>
        <v>#REF!</v>
      </c>
    </row>
    <row r="494" spans="1:10" x14ac:dyDescent="0.25">
      <c r="A494" s="212" t="s">
        <v>448</v>
      </c>
      <c r="B494" s="232"/>
      <c r="C494" s="253" t="s">
        <v>375</v>
      </c>
      <c r="D494" s="254"/>
      <c r="E494" s="255"/>
      <c r="F494" s="256"/>
      <c r="G494" s="257"/>
      <c r="H494" s="258">
        <f>ROUND(H490*F494,2)</f>
        <v>0</v>
      </c>
      <c r="I494" s="224"/>
      <c r="J494" s="219" t="e">
        <f>ROUND(J490*F587,2)</f>
        <v>#REF!</v>
      </c>
    </row>
    <row r="495" spans="1:10" x14ac:dyDescent="0.25">
      <c r="A495" s="212" t="s">
        <v>379</v>
      </c>
      <c r="B495" s="232"/>
      <c r="C495" s="253" t="s">
        <v>377</v>
      </c>
      <c r="D495" s="254"/>
      <c r="E495" s="255"/>
      <c r="F495" s="256"/>
      <c r="G495" s="257"/>
      <c r="H495" s="258">
        <f>ROUND(H494*F495,2)</f>
        <v>0</v>
      </c>
      <c r="I495" s="224"/>
      <c r="J495" s="219" t="e">
        <f>ROUND(J494*F588,2)</f>
        <v>#REF!</v>
      </c>
    </row>
    <row r="496" spans="1:10" x14ac:dyDescent="0.25">
      <c r="A496" s="188" t="s">
        <v>449</v>
      </c>
      <c r="B496" s="232"/>
      <c r="C496" s="226" t="s">
        <v>450</v>
      </c>
      <c r="D496" s="188"/>
      <c r="E496" s="221"/>
      <c r="F496" s="221"/>
      <c r="G496" s="259"/>
      <c r="H496" s="260">
        <f>SUM(H492:H495)</f>
        <v>0</v>
      </c>
      <c r="I496" s="233"/>
      <c r="J496" s="261" t="e">
        <f>SUM(J492:J495)</f>
        <v>#REF!</v>
      </c>
    </row>
    <row r="497" spans="1:10" ht="15.75" thickBot="1" x14ac:dyDescent="0.3">
      <c r="A497" s="188" t="s">
        <v>451</v>
      </c>
      <c r="B497" s="232"/>
      <c r="C497" s="262"/>
      <c r="D497" s="263"/>
      <c r="E497" s="236"/>
      <c r="F497" s="237" t="s">
        <v>452</v>
      </c>
      <c r="G497" s="264">
        <f>H496+H490</f>
        <v>0</v>
      </c>
      <c r="H497" s="265">
        <f>IF($A$3=2,ROUND((H490+H496),2),IF($A$3=3,ROUND((H490+H496),-1),ROUND((H490+H496),0)))</f>
        <v>0</v>
      </c>
      <c r="I497" s="240"/>
      <c r="J497" s="241" t="e">
        <f>IF($A$3=2,ROUND((J490+J496),2),IF($A$3=3,ROUND((J490+J496),-1),ROUND((J490+J496),0)))</f>
        <v>#REF!</v>
      </c>
    </row>
    <row r="498" spans="1:10" ht="15.75" thickTop="1" x14ac:dyDescent="0.25">
      <c r="C498" s="199"/>
      <c r="D498" s="200"/>
      <c r="E498" s="21"/>
      <c r="F498" s="21"/>
      <c r="G498" s="21"/>
      <c r="H498" s="21"/>
      <c r="I498" s="201"/>
      <c r="J498" s="202"/>
    </row>
    <row r="499" spans="1:10" ht="8.4499999999999993" customHeight="1" thickBot="1" x14ac:dyDescent="0.3">
      <c r="C499" s="199"/>
      <c r="D499" s="200"/>
      <c r="E499" s="21"/>
      <c r="F499" s="21"/>
      <c r="G499" s="21"/>
      <c r="H499" s="21"/>
      <c r="I499" s="201"/>
      <c r="J499" s="202"/>
    </row>
    <row r="500" spans="1:10" ht="15.75" thickTop="1" x14ac:dyDescent="0.25">
      <c r="A500" s="188" t="s">
        <v>543</v>
      </c>
      <c r="B500" s="201"/>
      <c r="C500" s="399" t="s">
        <v>111</v>
      </c>
      <c r="D500" s="400"/>
      <c r="E500" s="400"/>
      <c r="F500" s="400"/>
      <c r="G500" s="244"/>
      <c r="H500" s="205" t="s">
        <v>495</v>
      </c>
      <c r="I500" s="206" t="s">
        <v>389</v>
      </c>
      <c r="J500" s="207" t="s">
        <v>390</v>
      </c>
    </row>
    <row r="501" spans="1:10" ht="26.25" customHeight="1" x14ac:dyDescent="0.25">
      <c r="A501" s="188"/>
      <c r="B501" s="201"/>
      <c r="C501" s="401"/>
      <c r="D501" s="402"/>
      <c r="E501" s="402"/>
      <c r="F501" s="402"/>
      <c r="G501" s="245"/>
      <c r="H501" s="209" t="s">
        <v>544</v>
      </c>
      <c r="I501" s="246" t="e">
        <f>#REF!</f>
        <v>#REF!</v>
      </c>
      <c r="J501" s="211"/>
    </row>
    <row r="502" spans="1:10" x14ac:dyDescent="0.25">
      <c r="A502" s="212" t="s">
        <v>392</v>
      </c>
      <c r="B502" s="201"/>
      <c r="C502" s="213" t="s">
        <v>73</v>
      </c>
      <c r="D502" s="214" t="s">
        <v>74</v>
      </c>
      <c r="E502" s="215" t="s">
        <v>75</v>
      </c>
      <c r="F502" s="215" t="s">
        <v>393</v>
      </c>
      <c r="G502" s="216" t="s">
        <v>394</v>
      </c>
      <c r="H502" s="217" t="s">
        <v>77</v>
      </c>
      <c r="I502" s="218"/>
      <c r="J502" s="219" t="s">
        <v>77</v>
      </c>
    </row>
    <row r="503" spans="1:10" x14ac:dyDescent="0.25">
      <c r="A503" s="212"/>
      <c r="B503" s="201"/>
      <c r="C503" s="220"/>
      <c r="D503" s="188"/>
      <c r="E503" s="221"/>
      <c r="F503" s="221"/>
      <c r="G503" s="222"/>
      <c r="H503" s="223"/>
      <c r="I503" s="224"/>
      <c r="J503" s="225"/>
    </row>
    <row r="504" spans="1:10" x14ac:dyDescent="0.25">
      <c r="A504" s="212" t="s">
        <v>395</v>
      </c>
      <c r="B504" s="201"/>
      <c r="C504" s="226" t="s">
        <v>396</v>
      </c>
      <c r="D504" s="188"/>
      <c r="E504" s="221"/>
      <c r="F504" s="221"/>
      <c r="G504" s="222"/>
      <c r="H504" s="223"/>
      <c r="I504" s="224"/>
      <c r="J504" s="225"/>
    </row>
    <row r="505" spans="1:10" x14ac:dyDescent="0.25">
      <c r="A505" s="212">
        <v>100593</v>
      </c>
      <c r="B505" s="201" t="s">
        <v>397</v>
      </c>
      <c r="C505" s="213" t="s">
        <v>545</v>
      </c>
      <c r="D505" s="214" t="s">
        <v>74</v>
      </c>
      <c r="E505" s="215"/>
      <c r="F505" s="215"/>
      <c r="G505" s="216"/>
      <c r="H505" s="217">
        <f>TRUNC(E505 * (1 + F505 / 100) * G505,2)</f>
        <v>0</v>
      </c>
      <c r="I505" s="218" t="e">
        <f>I501 * (E598 * (1+F598/100))</f>
        <v>#REF!</v>
      </c>
      <c r="J505" s="219" t="e">
        <f>H598 * I501</f>
        <v>#REF!</v>
      </c>
    </row>
    <row r="506" spans="1:10" x14ac:dyDescent="0.25">
      <c r="A506" s="212">
        <v>109093</v>
      </c>
      <c r="B506" s="201"/>
      <c r="C506" s="213" t="s">
        <v>546</v>
      </c>
      <c r="D506" s="214" t="s">
        <v>359</v>
      </c>
      <c r="E506" s="215"/>
      <c r="F506" s="215"/>
      <c r="G506" s="216"/>
      <c r="H506" s="217">
        <f>TRUNC(E506 * (1 + F506 / 100) * G506,2)</f>
        <v>0</v>
      </c>
      <c r="I506" s="218" t="e">
        <f>I501 * (E599 * (1+F599/100))</f>
        <v>#REF!</v>
      </c>
      <c r="J506" s="219" t="e">
        <f>H599 * I501</f>
        <v>#REF!</v>
      </c>
    </row>
    <row r="507" spans="1:10" x14ac:dyDescent="0.25">
      <c r="A507" s="212">
        <v>109083</v>
      </c>
      <c r="B507" s="201"/>
      <c r="C507" s="220"/>
      <c r="D507" s="188"/>
      <c r="E507" s="221"/>
      <c r="F507" s="221"/>
      <c r="G507" s="222" t="s">
        <v>406</v>
      </c>
      <c r="H507" s="228">
        <f>SUM(H504:H506)</f>
        <v>0</v>
      </c>
      <c r="I507" s="218" t="e">
        <f>I501 * (E600 * (1+F600/100))</f>
        <v>#REF!</v>
      </c>
      <c r="J507" s="219" t="e">
        <f>H600 * I501</f>
        <v>#REF!</v>
      </c>
    </row>
    <row r="508" spans="1:10" x14ac:dyDescent="0.25">
      <c r="A508" s="212">
        <v>101929</v>
      </c>
      <c r="B508" s="201" t="s">
        <v>397</v>
      </c>
      <c r="C508" s="226" t="s">
        <v>408</v>
      </c>
      <c r="D508" s="188"/>
      <c r="E508" s="221"/>
      <c r="F508" s="221"/>
      <c r="G508" s="222"/>
      <c r="H508" s="223"/>
      <c r="I508" s="218" t="e">
        <f>I501 * (E601 * (1+F601/100))</f>
        <v>#REF!</v>
      </c>
      <c r="J508" s="219" t="e">
        <f>H601 * I501</f>
        <v>#REF!</v>
      </c>
    </row>
    <row r="509" spans="1:10" x14ac:dyDescent="0.25">
      <c r="A509" s="212">
        <v>101948</v>
      </c>
      <c r="B509" s="201" t="s">
        <v>457</v>
      </c>
      <c r="C509" s="213" t="s">
        <v>488</v>
      </c>
      <c r="D509" s="214" t="s">
        <v>410</v>
      </c>
      <c r="E509" s="215"/>
      <c r="F509" s="215"/>
      <c r="G509" s="216"/>
      <c r="H509" s="217">
        <f>TRUNC(E509* (1 + F509 / 100) * G509,2)</f>
        <v>0</v>
      </c>
      <c r="I509" s="218" t="e">
        <f>I501 * (E602 * (1+F602/100))</f>
        <v>#REF!</v>
      </c>
      <c r="J509" s="219" t="e">
        <f>H602 * I501</f>
        <v>#REF!</v>
      </c>
    </row>
    <row r="510" spans="1:10" x14ac:dyDescent="0.25">
      <c r="A510" s="227" t="s">
        <v>405</v>
      </c>
      <c r="B510" s="201"/>
      <c r="C510" s="220"/>
      <c r="D510" s="188"/>
      <c r="E510" s="221"/>
      <c r="F510" s="221"/>
      <c r="G510" s="222" t="s">
        <v>412</v>
      </c>
      <c r="H510" s="228">
        <f>SUM(H508:H509)</f>
        <v>0</v>
      </c>
      <c r="I510" s="224"/>
      <c r="J510" s="229" t="e">
        <f>SUM(J504:J509)</f>
        <v>#REF!</v>
      </c>
    </row>
    <row r="511" spans="1:10" x14ac:dyDescent="0.25">
      <c r="A511" s="212" t="s">
        <v>407</v>
      </c>
      <c r="B511" s="201"/>
      <c r="C511" s="230" t="s">
        <v>414</v>
      </c>
      <c r="D511" s="188"/>
      <c r="E511" s="221"/>
      <c r="F511" s="221"/>
      <c r="G511" s="222"/>
      <c r="H511" s="223"/>
      <c r="I511" s="224"/>
      <c r="J511" s="225"/>
    </row>
    <row r="512" spans="1:10" x14ac:dyDescent="0.25">
      <c r="A512" s="212">
        <v>200017</v>
      </c>
      <c r="B512" s="201" t="s">
        <v>408</v>
      </c>
      <c r="C512" s="275" t="s">
        <v>547</v>
      </c>
      <c r="D512" s="214" t="s">
        <v>359</v>
      </c>
      <c r="E512" s="215"/>
      <c r="F512" s="215"/>
      <c r="G512" s="216"/>
      <c r="H512" s="217">
        <f>TRUNC(E512 * (1 + F512 / 100) * G512,2)</f>
        <v>0</v>
      </c>
      <c r="I512" s="218" t="e">
        <f>I501 * (E605 * (1+F605/100))</f>
        <v>#REF!</v>
      </c>
      <c r="J512" s="219" t="e">
        <f>H605 * I501</f>
        <v>#REF!</v>
      </c>
    </row>
    <row r="513" spans="1:10" x14ac:dyDescent="0.25">
      <c r="A513" s="212">
        <v>207103</v>
      </c>
      <c r="B513" s="201" t="s">
        <v>408</v>
      </c>
      <c r="C513" s="213" t="s">
        <v>525</v>
      </c>
      <c r="D513" s="214" t="s">
        <v>471</v>
      </c>
      <c r="E513" s="215"/>
      <c r="F513" s="215"/>
      <c r="G513" s="216"/>
      <c r="H513" s="217">
        <f>TRUNC(E513* (1 + F513 / 100) * G513,2)</f>
        <v>0</v>
      </c>
      <c r="I513" s="218" t="e">
        <f>I501 * (E606 * (1+F606/100))</f>
        <v>#REF!</v>
      </c>
      <c r="J513" s="219" t="e">
        <f>H606 * I501</f>
        <v>#REF!</v>
      </c>
    </row>
    <row r="514" spans="1:10" x14ac:dyDescent="0.25">
      <c r="A514" s="227" t="s">
        <v>411</v>
      </c>
      <c r="B514" s="201"/>
      <c r="C514" s="213" t="s">
        <v>415</v>
      </c>
      <c r="D514" s="214" t="s">
        <v>472</v>
      </c>
      <c r="E514" s="267"/>
      <c r="F514" s="215"/>
      <c r="G514" s="216"/>
      <c r="H514" s="217">
        <f>TRUNC(E514* (1 + F514 / 100) * G514,2)</f>
        <v>0</v>
      </c>
      <c r="I514" s="224"/>
      <c r="J514" s="229" t="e">
        <f>SUM(J512:J513)</f>
        <v>#REF!</v>
      </c>
    </row>
    <row r="515" spans="1:10" x14ac:dyDescent="0.25">
      <c r="A515" s="212" t="s">
        <v>413</v>
      </c>
      <c r="B515" s="201"/>
      <c r="C515" s="220"/>
      <c r="D515" s="188"/>
      <c r="E515" s="221"/>
      <c r="F515" s="221"/>
      <c r="G515" s="222" t="s">
        <v>418</v>
      </c>
      <c r="H515" s="228">
        <f>SUM(H511:H514)</f>
        <v>0</v>
      </c>
      <c r="I515" s="224"/>
      <c r="J515" s="225"/>
    </row>
    <row r="516" spans="1:10" x14ac:dyDescent="0.25">
      <c r="A516" s="212">
        <v>300026</v>
      </c>
      <c r="B516" s="201" t="s">
        <v>414</v>
      </c>
      <c r="C516" s="226" t="s">
        <v>420</v>
      </c>
      <c r="D516" s="188"/>
      <c r="E516" s="221"/>
      <c r="F516" s="221"/>
      <c r="G516" s="222"/>
      <c r="H516" s="223"/>
      <c r="I516" s="218" t="e">
        <f>I501 * (E609 * (1+F609/100))</f>
        <v>#REF!</v>
      </c>
      <c r="J516" s="219" t="e">
        <f>H609 * I501</f>
        <v>#REF!</v>
      </c>
    </row>
    <row r="517" spans="1:10" ht="8.4499999999999993" customHeight="1" x14ac:dyDescent="0.25">
      <c r="A517" s="227" t="s">
        <v>417</v>
      </c>
      <c r="B517" s="201"/>
      <c r="C517" s="213"/>
      <c r="D517" s="214"/>
      <c r="E517" s="215"/>
      <c r="F517" s="215"/>
      <c r="G517" s="216"/>
      <c r="H517" s="217"/>
      <c r="I517" s="224"/>
      <c r="J517" s="229" t="e">
        <f>SUM(J516:J516)</f>
        <v>#REF!</v>
      </c>
    </row>
    <row r="518" spans="1:10" x14ac:dyDescent="0.25">
      <c r="A518" s="188" t="s">
        <v>419</v>
      </c>
      <c r="B518" s="231"/>
      <c r="C518" s="220"/>
      <c r="D518" s="188"/>
      <c r="E518" s="221"/>
      <c r="F518" s="221"/>
      <c r="G518" s="222" t="s">
        <v>422</v>
      </c>
      <c r="H518" s="217">
        <f>SUM(H516:H517)</f>
        <v>0</v>
      </c>
      <c r="I518" s="224"/>
      <c r="J518" s="225"/>
    </row>
    <row r="519" spans="1:10" x14ac:dyDescent="0.25">
      <c r="A519" s="212"/>
      <c r="B519" s="203"/>
      <c r="C519" s="220"/>
      <c r="D519" s="188"/>
      <c r="E519" s="221"/>
      <c r="F519" s="221"/>
      <c r="G519" s="222"/>
      <c r="H519" s="223"/>
      <c r="I519" s="218"/>
      <c r="J519" s="219"/>
    </row>
    <row r="520" spans="1:10" ht="15.75" thickBot="1" x14ac:dyDescent="0.3">
      <c r="A520" s="227" t="s">
        <v>421</v>
      </c>
      <c r="B520" s="231"/>
      <c r="C520" s="234"/>
      <c r="D520" s="235"/>
      <c r="E520" s="236"/>
      <c r="F520" s="237" t="s">
        <v>424</v>
      </c>
      <c r="G520" s="238">
        <f>SUM(H502:H519)/2</f>
        <v>0</v>
      </c>
      <c r="H520" s="265"/>
      <c r="I520" s="224"/>
      <c r="J520" s="219">
        <f>SUM(J518:J519)</f>
        <v>0</v>
      </c>
    </row>
    <row r="521" spans="1:10" ht="15.75" thickTop="1" x14ac:dyDescent="0.25">
      <c r="A521" s="188"/>
      <c r="B521" s="277"/>
      <c r="C521" s="247" t="s">
        <v>371</v>
      </c>
      <c r="D521" s="248"/>
      <c r="E521" s="249"/>
      <c r="F521" s="249"/>
      <c r="G521" s="250"/>
      <c r="H521" s="251"/>
      <c r="I521" s="224"/>
      <c r="J521" s="225"/>
    </row>
    <row r="522" spans="1:10" ht="15.75" thickBot="1" x14ac:dyDescent="0.3">
      <c r="A522" s="188" t="s">
        <v>423</v>
      </c>
      <c r="B522" s="277"/>
      <c r="C522" s="253" t="s">
        <v>373</v>
      </c>
      <c r="D522" s="254"/>
      <c r="E522" s="255"/>
      <c r="F522" s="256"/>
      <c r="G522" s="257"/>
      <c r="H522" s="258">
        <f>ROUND(H520*F522,2)</f>
        <v>0</v>
      </c>
      <c r="I522" s="240" t="e">
        <f>SUM(J502:J521)/2</f>
        <v>#REF!</v>
      </c>
      <c r="J522" s="241" t="e">
        <f>IF($A$2="CD",IF($A$3=1,ROUND(SUM(J502:J521)/2,0),IF($A$3=3,ROUND(SUM(J502:J521)/2,-1),SUM(J502:J521)/2)),SUM(J502:J521)/2)</f>
        <v>#REF!</v>
      </c>
    </row>
    <row r="523" spans="1:10" ht="15.75" thickTop="1" x14ac:dyDescent="0.25">
      <c r="A523" s="188" t="s">
        <v>446</v>
      </c>
      <c r="B523" s="277"/>
      <c r="C523" s="253" t="s">
        <v>374</v>
      </c>
      <c r="D523" s="254"/>
      <c r="E523" s="255"/>
      <c r="F523" s="256"/>
      <c r="G523" s="257"/>
      <c r="H523" s="258">
        <f>ROUND(H520*F523,2)</f>
        <v>0</v>
      </c>
      <c r="I523" s="224"/>
      <c r="J523" s="252"/>
    </row>
    <row r="524" spans="1:10" x14ac:dyDescent="0.25">
      <c r="A524" s="212" t="s">
        <v>361</v>
      </c>
      <c r="B524" s="277"/>
      <c r="C524" s="253" t="s">
        <v>375</v>
      </c>
      <c r="D524" s="254"/>
      <c r="E524" s="255"/>
      <c r="F524" s="256"/>
      <c r="G524" s="257"/>
      <c r="H524" s="258">
        <f>ROUND(H520*F524,2)</f>
        <v>0</v>
      </c>
      <c r="I524" s="224"/>
      <c r="J524" s="219" t="e">
        <f>ROUND(J522*F617,2)</f>
        <v>#REF!</v>
      </c>
    </row>
    <row r="525" spans="1:10" x14ac:dyDescent="0.25">
      <c r="A525" s="212" t="s">
        <v>447</v>
      </c>
      <c r="B525" s="277"/>
      <c r="C525" s="253" t="s">
        <v>377</v>
      </c>
      <c r="D525" s="254"/>
      <c r="E525" s="255"/>
      <c r="F525" s="256"/>
      <c r="G525" s="257"/>
      <c r="H525" s="258">
        <f>ROUND(H524*F525,2)</f>
        <v>0</v>
      </c>
      <c r="I525" s="224"/>
      <c r="J525" s="219" t="e">
        <f>ROUND(J522*F618,2)</f>
        <v>#REF!</v>
      </c>
    </row>
    <row r="526" spans="1:10" x14ac:dyDescent="0.25">
      <c r="A526" s="212" t="s">
        <v>448</v>
      </c>
      <c r="B526" s="277"/>
      <c r="C526" s="226" t="s">
        <v>450</v>
      </c>
      <c r="D526" s="188"/>
      <c r="E526" s="221"/>
      <c r="F526" s="221"/>
      <c r="G526" s="259"/>
      <c r="H526" s="260">
        <f>SUM(H522:H525)</f>
        <v>0</v>
      </c>
      <c r="I526" s="224"/>
      <c r="J526" s="219" t="e">
        <f>ROUND(J522*F619,2)</f>
        <v>#REF!</v>
      </c>
    </row>
    <row r="527" spans="1:10" ht="15.75" thickBot="1" x14ac:dyDescent="0.3">
      <c r="A527" s="212" t="s">
        <v>379</v>
      </c>
      <c r="B527" s="277"/>
      <c r="C527" s="262"/>
      <c r="D527" s="263"/>
      <c r="E527" s="236"/>
      <c r="F527" s="237" t="s">
        <v>452</v>
      </c>
      <c r="G527" s="264">
        <f>H526+H520</f>
        <v>0</v>
      </c>
      <c r="H527" s="265">
        <f>IF($A$3=2,ROUND((H520+H526),2),IF($A$3=3,ROUND((H520+H526),-1),ROUND((H520+H526),0)))</f>
        <v>0</v>
      </c>
      <c r="I527" s="224"/>
      <c r="J527" s="219" t="e">
        <f>ROUND(J526*F620,2)</f>
        <v>#REF!</v>
      </c>
    </row>
    <row r="528" spans="1:10" ht="16.5" thickTop="1" thickBot="1" x14ac:dyDescent="0.3">
      <c r="A528" s="188" t="s">
        <v>449</v>
      </c>
      <c r="B528" s="277"/>
      <c r="C528" s="199"/>
      <c r="D528" s="200"/>
      <c r="E528" s="21"/>
      <c r="F528" s="21"/>
      <c r="G528" s="21"/>
      <c r="H528" s="21"/>
      <c r="I528" s="224"/>
      <c r="J528" s="261" t="e">
        <f>SUM(J524:J527)</f>
        <v>#REF!</v>
      </c>
    </row>
    <row r="529" spans="1:10" ht="0.6" customHeight="1" thickBot="1" x14ac:dyDescent="0.3">
      <c r="A529" s="188" t="s">
        <v>451</v>
      </c>
      <c r="B529" s="277"/>
      <c r="C529" s="199"/>
      <c r="D529" s="200"/>
      <c r="E529" s="21"/>
      <c r="F529" s="21"/>
      <c r="G529" s="21"/>
      <c r="H529" s="21"/>
      <c r="I529" s="240"/>
      <c r="J529" s="241" t="e">
        <f>IF($A$3=2,ROUND((J522+J528),2),IF($A$3=3,ROUND((J522+J528),-1),ROUND((J522+J528),0)))</f>
        <v>#REF!</v>
      </c>
    </row>
    <row r="530" spans="1:10" ht="15.75" thickTop="1" x14ac:dyDescent="0.25">
      <c r="C530" s="399" t="s">
        <v>113</v>
      </c>
      <c r="D530" s="400"/>
      <c r="E530" s="400"/>
      <c r="F530" s="400"/>
      <c r="G530" s="204"/>
      <c r="H530" s="205" t="s">
        <v>500</v>
      </c>
      <c r="I530" s="201"/>
      <c r="J530" s="202"/>
    </row>
    <row r="531" spans="1:10" ht="7.15" customHeight="1" thickBot="1" x14ac:dyDescent="0.3">
      <c r="C531" s="401"/>
      <c r="D531" s="402"/>
      <c r="E531" s="402"/>
      <c r="F531" s="402"/>
      <c r="G531" s="208"/>
      <c r="H531" s="209" t="s">
        <v>548</v>
      </c>
      <c r="I531" s="201"/>
      <c r="J531" s="202"/>
    </row>
    <row r="532" spans="1:10" ht="15.75" thickTop="1" x14ac:dyDescent="0.25">
      <c r="A532" s="188" t="s">
        <v>549</v>
      </c>
      <c r="B532" s="203"/>
      <c r="C532" s="213" t="s">
        <v>73</v>
      </c>
      <c r="D532" s="214" t="s">
        <v>74</v>
      </c>
      <c r="E532" s="215" t="s">
        <v>75</v>
      </c>
      <c r="F532" s="215" t="s">
        <v>393</v>
      </c>
      <c r="G532" s="216" t="s">
        <v>394</v>
      </c>
      <c r="H532" s="217" t="s">
        <v>77</v>
      </c>
      <c r="I532" s="206" t="s">
        <v>389</v>
      </c>
      <c r="J532" s="207" t="s">
        <v>390</v>
      </c>
    </row>
    <row r="533" spans="1:10" ht="9" customHeight="1" x14ac:dyDescent="0.25">
      <c r="A533" s="188"/>
      <c r="B533" s="203"/>
      <c r="C533" s="220"/>
      <c r="D533" s="188"/>
      <c r="E533" s="221"/>
      <c r="F533" s="221"/>
      <c r="G533" s="222"/>
      <c r="H533" s="223"/>
      <c r="I533" s="246" t="e">
        <f>#REF!</f>
        <v>#REF!</v>
      </c>
      <c r="J533" s="211"/>
    </row>
    <row r="534" spans="1:10" ht="9.6" customHeight="1" x14ac:dyDescent="0.25">
      <c r="A534" s="212" t="s">
        <v>392</v>
      </c>
      <c r="B534" s="203"/>
      <c r="C534" s="226" t="s">
        <v>396</v>
      </c>
      <c r="D534" s="188"/>
      <c r="E534" s="221"/>
      <c r="F534" s="221"/>
      <c r="G534" s="222"/>
      <c r="H534" s="223"/>
      <c r="I534" s="218"/>
      <c r="J534" s="219" t="s">
        <v>77</v>
      </c>
    </row>
    <row r="535" spans="1:10" x14ac:dyDescent="0.25">
      <c r="A535" s="212"/>
      <c r="B535" s="203"/>
      <c r="C535" s="213" t="s">
        <v>398</v>
      </c>
      <c r="D535" s="214" t="s">
        <v>399</v>
      </c>
      <c r="E535" s="215"/>
      <c r="F535" s="215"/>
      <c r="G535" s="216"/>
      <c r="H535" s="217">
        <f t="shared" ref="H535:H541" si="1">TRUNC(E535* (1 + F535 / 100) * G535,2)</f>
        <v>0</v>
      </c>
      <c r="I535" s="224"/>
      <c r="J535" s="225"/>
    </row>
    <row r="536" spans="1:10" x14ac:dyDescent="0.25">
      <c r="A536" s="212" t="s">
        <v>395</v>
      </c>
      <c r="B536" s="203"/>
      <c r="C536" s="213" t="s">
        <v>550</v>
      </c>
      <c r="D536" s="214" t="s">
        <v>123</v>
      </c>
      <c r="E536" s="215"/>
      <c r="F536" s="215"/>
      <c r="G536" s="216"/>
      <c r="H536" s="217">
        <f>TRUNC(E536 * (1 + F536 / 100) * G536,2)</f>
        <v>0</v>
      </c>
      <c r="I536" s="224"/>
      <c r="J536" s="225"/>
    </row>
    <row r="537" spans="1:10" x14ac:dyDescent="0.25">
      <c r="A537" s="212">
        <v>107105</v>
      </c>
      <c r="B537" s="203" t="s">
        <v>397</v>
      </c>
      <c r="C537" s="213" t="s">
        <v>551</v>
      </c>
      <c r="D537" s="214" t="s">
        <v>74</v>
      </c>
      <c r="E537" s="215"/>
      <c r="F537" s="215"/>
      <c r="G537" s="216"/>
      <c r="H537" s="217">
        <f t="shared" si="1"/>
        <v>0</v>
      </c>
      <c r="I537" s="218" t="e">
        <f>I533 * (E630 * (1+F630/100))</f>
        <v>#REF!</v>
      </c>
      <c r="J537" s="219" t="e">
        <f>H630 * I533</f>
        <v>#REF!</v>
      </c>
    </row>
    <row r="538" spans="1:10" x14ac:dyDescent="0.25">
      <c r="A538" s="212">
        <v>100608</v>
      </c>
      <c r="B538" s="203" t="s">
        <v>397</v>
      </c>
      <c r="C538" s="213" t="s">
        <v>552</v>
      </c>
      <c r="D538" s="214" t="s">
        <v>512</v>
      </c>
      <c r="E538" s="215"/>
      <c r="F538" s="215"/>
      <c r="G538" s="216"/>
      <c r="H538" s="217">
        <f t="shared" si="1"/>
        <v>0</v>
      </c>
      <c r="I538" s="218" t="e">
        <f>I533 * (E631 * (1+F631/100))</f>
        <v>#REF!</v>
      </c>
      <c r="J538" s="219" t="e">
        <f>H631 * I533</f>
        <v>#REF!</v>
      </c>
    </row>
    <row r="539" spans="1:10" x14ac:dyDescent="0.25">
      <c r="A539" s="212">
        <v>101197</v>
      </c>
      <c r="B539" s="203" t="s">
        <v>459</v>
      </c>
      <c r="C539" s="213" t="s">
        <v>461</v>
      </c>
      <c r="D539" s="214" t="s">
        <v>434</v>
      </c>
      <c r="E539" s="215"/>
      <c r="F539" s="215"/>
      <c r="G539" s="216"/>
      <c r="H539" s="217">
        <f>TRUNC(E539 * (1 + F539 / 100) * G539,2)</f>
        <v>0</v>
      </c>
      <c r="I539" s="218" t="e">
        <f>I533 * (E632 * (1+F632/100))</f>
        <v>#REF!</v>
      </c>
      <c r="J539" s="219" t="e">
        <f>H632 * I533</f>
        <v>#REF!</v>
      </c>
    </row>
    <row r="540" spans="1:10" ht="24" x14ac:dyDescent="0.25">
      <c r="A540" s="212">
        <v>101948</v>
      </c>
      <c r="B540" s="203" t="s">
        <v>457</v>
      </c>
      <c r="C540" s="213" t="s">
        <v>553</v>
      </c>
      <c r="D540" s="214" t="s">
        <v>74</v>
      </c>
      <c r="E540" s="215"/>
      <c r="F540" s="215"/>
      <c r="G540" s="216"/>
      <c r="H540" s="217">
        <f>TRUNC(E540 * (1 + F540 / 100) * G540,2)</f>
        <v>0</v>
      </c>
      <c r="I540" s="218" t="e">
        <f>I533 * (E633 * (1+F633/100))</f>
        <v>#REF!</v>
      </c>
      <c r="J540" s="219" t="e">
        <f>H633 * I533</f>
        <v>#REF!</v>
      </c>
    </row>
    <row r="541" spans="1:10" x14ac:dyDescent="0.25">
      <c r="A541" s="212">
        <v>109081</v>
      </c>
      <c r="B541" s="203"/>
      <c r="C541" s="213" t="s">
        <v>554</v>
      </c>
      <c r="D541" s="214" t="s">
        <v>74</v>
      </c>
      <c r="E541" s="215"/>
      <c r="F541" s="215"/>
      <c r="G541" s="216"/>
      <c r="H541" s="217">
        <f t="shared" si="1"/>
        <v>0</v>
      </c>
      <c r="I541" s="218" t="e">
        <f>I533 * (E634 * (1+F634/100))</f>
        <v>#REF!</v>
      </c>
      <c r="J541" s="219" t="e">
        <f>H634 * I533</f>
        <v>#REF!</v>
      </c>
    </row>
    <row r="542" spans="1:10" x14ac:dyDescent="0.25">
      <c r="A542" s="227" t="s">
        <v>405</v>
      </c>
      <c r="B542" s="203"/>
      <c r="C542" s="220"/>
      <c r="D542" s="188"/>
      <c r="E542" s="221"/>
      <c r="F542" s="221"/>
      <c r="G542" s="222" t="s">
        <v>406</v>
      </c>
      <c r="H542" s="228">
        <f>SUM(H534:H541)</f>
        <v>0</v>
      </c>
      <c r="I542" s="224"/>
      <c r="J542" s="229" t="e">
        <f>SUM(J536:J541)</f>
        <v>#REF!</v>
      </c>
    </row>
    <row r="543" spans="1:10" x14ac:dyDescent="0.25">
      <c r="A543" s="212" t="s">
        <v>407</v>
      </c>
      <c r="B543" s="203"/>
      <c r="C543" s="226" t="s">
        <v>408</v>
      </c>
      <c r="D543" s="188"/>
      <c r="E543" s="221"/>
      <c r="F543" s="221"/>
      <c r="G543" s="222"/>
      <c r="H543" s="223"/>
      <c r="I543" s="224"/>
      <c r="J543" s="225"/>
    </row>
    <row r="544" spans="1:10" x14ac:dyDescent="0.25">
      <c r="A544" s="212">
        <v>200017</v>
      </c>
      <c r="B544" s="203" t="s">
        <v>408</v>
      </c>
      <c r="C544" s="213" t="s">
        <v>488</v>
      </c>
      <c r="D544" s="214" t="s">
        <v>410</v>
      </c>
      <c r="E544" s="215"/>
      <c r="F544" s="215"/>
      <c r="G544" s="216"/>
      <c r="H544" s="217">
        <f>TRUNC(E544* (1 + F544 / 100) * G544,2)</f>
        <v>0</v>
      </c>
      <c r="I544" s="218" t="e">
        <f>I533 * (E637 * (1+F637/100))</f>
        <v>#REF!</v>
      </c>
      <c r="J544" s="219" t="e">
        <f>H637 * I533</f>
        <v>#REF!</v>
      </c>
    </row>
    <row r="545" spans="1:10" x14ac:dyDescent="0.25">
      <c r="A545" s="212">
        <v>207103</v>
      </c>
      <c r="B545" s="203" t="s">
        <v>408</v>
      </c>
      <c r="C545" s="220"/>
      <c r="D545" s="188"/>
      <c r="E545" s="221"/>
      <c r="F545" s="221"/>
      <c r="G545" s="222" t="s">
        <v>412</v>
      </c>
      <c r="H545" s="228">
        <f>SUM(H543:H544)</f>
        <v>0</v>
      </c>
      <c r="I545" s="218" t="e">
        <f>I533 * (E638 * (1+F638/100))</f>
        <v>#REF!</v>
      </c>
      <c r="J545" s="219" t="e">
        <f>H638 * I533</f>
        <v>#REF!</v>
      </c>
    </row>
    <row r="546" spans="1:10" x14ac:dyDescent="0.25">
      <c r="A546" s="227" t="s">
        <v>411</v>
      </c>
      <c r="B546" s="203"/>
      <c r="C546" s="230" t="s">
        <v>414</v>
      </c>
      <c r="D546" s="188"/>
      <c r="E546" s="221"/>
      <c r="F546" s="221"/>
      <c r="G546" s="222"/>
      <c r="H546" s="223"/>
      <c r="I546" s="224"/>
      <c r="J546" s="229" t="e">
        <f>SUM(J543:J545)</f>
        <v>#REF!</v>
      </c>
    </row>
    <row r="547" spans="1:10" x14ac:dyDescent="0.25">
      <c r="A547" s="212" t="s">
        <v>413</v>
      </c>
      <c r="B547" s="203"/>
      <c r="C547" s="213" t="s">
        <v>555</v>
      </c>
      <c r="D547" s="214" t="s">
        <v>437</v>
      </c>
      <c r="E547" s="215"/>
      <c r="F547" s="215"/>
      <c r="G547" s="216"/>
      <c r="H547" s="217">
        <f>TRUNC(E547* (1 + F547 / 100) * G547,2)</f>
        <v>0</v>
      </c>
      <c r="I547" s="224"/>
      <c r="J547" s="225"/>
    </row>
    <row r="548" spans="1:10" x14ac:dyDescent="0.25">
      <c r="A548" s="212">
        <v>300026</v>
      </c>
      <c r="B548" s="203" t="s">
        <v>414</v>
      </c>
      <c r="C548" s="213" t="s">
        <v>415</v>
      </c>
      <c r="D548" s="214" t="s">
        <v>416</v>
      </c>
      <c r="E548" s="215"/>
      <c r="F548" s="215"/>
      <c r="G548" s="216"/>
      <c r="H548" s="217">
        <f>TRUNC(E548* (1 + F548 / 100) * G548,2)</f>
        <v>0</v>
      </c>
      <c r="I548" s="218" t="e">
        <f>I533 * (E641 * (1+F641/100))</f>
        <v>#REF!</v>
      </c>
      <c r="J548" s="219" t="e">
        <f>H641 * I533</f>
        <v>#REF!</v>
      </c>
    </row>
    <row r="549" spans="1:10" x14ac:dyDescent="0.25">
      <c r="A549" s="227" t="s">
        <v>417</v>
      </c>
      <c r="B549" s="203"/>
      <c r="C549" s="220"/>
      <c r="D549" s="188"/>
      <c r="E549" s="221"/>
      <c r="F549" s="221"/>
      <c r="G549" s="222" t="s">
        <v>418</v>
      </c>
      <c r="H549" s="228">
        <f>SUM(H546:H548)</f>
        <v>0</v>
      </c>
      <c r="I549" s="224"/>
      <c r="J549" s="229" t="e">
        <f>SUM(J547:J548)</f>
        <v>#REF!</v>
      </c>
    </row>
    <row r="550" spans="1:10" hidden="1" x14ac:dyDescent="0.25">
      <c r="A550" s="188" t="s">
        <v>419</v>
      </c>
      <c r="B550" s="231"/>
      <c r="C550" s="226" t="s">
        <v>420</v>
      </c>
      <c r="D550" s="188"/>
      <c r="E550" s="221"/>
      <c r="F550" s="221"/>
      <c r="G550" s="222"/>
      <c r="H550" s="223"/>
      <c r="I550" s="224"/>
      <c r="J550" s="225"/>
    </row>
    <row r="551" spans="1:10" hidden="1" x14ac:dyDescent="0.25">
      <c r="A551" s="212"/>
      <c r="B551" s="203"/>
      <c r="C551" s="213"/>
      <c r="D551" s="214"/>
      <c r="E551" s="215"/>
      <c r="F551" s="215"/>
      <c r="G551" s="216"/>
      <c r="H551" s="217"/>
      <c r="I551" s="218"/>
      <c r="J551" s="219"/>
    </row>
    <row r="552" spans="1:10" hidden="1" x14ac:dyDescent="0.25">
      <c r="A552" s="227" t="s">
        <v>421</v>
      </c>
      <c r="B552" s="231"/>
      <c r="C552" s="220"/>
      <c r="D552" s="188"/>
      <c r="E552" s="221"/>
      <c r="F552" s="221"/>
      <c r="G552" s="222" t="s">
        <v>422</v>
      </c>
      <c r="H552" s="217">
        <f>SUM(H550:H551)</f>
        <v>0</v>
      </c>
      <c r="I552" s="224"/>
      <c r="J552" s="219">
        <f>SUM(J550:J551)</f>
        <v>0</v>
      </c>
    </row>
    <row r="553" spans="1:10" ht="5.45" customHeight="1" x14ac:dyDescent="0.25">
      <c r="A553" s="188"/>
      <c r="B553" s="232"/>
      <c r="C553" s="220"/>
      <c r="D553" s="188"/>
      <c r="E553" s="221"/>
      <c r="F553" s="221"/>
      <c r="G553" s="222"/>
      <c r="H553" s="223"/>
      <c r="I553" s="224"/>
      <c r="J553" s="225"/>
    </row>
    <row r="554" spans="1:10" ht="10.9" customHeight="1" thickBot="1" x14ac:dyDescent="0.3">
      <c r="A554" s="188" t="s">
        <v>423</v>
      </c>
      <c r="B554" s="232"/>
      <c r="C554" s="234"/>
      <c r="D554" s="235"/>
      <c r="E554" s="236"/>
      <c r="F554" s="237" t="s">
        <v>424</v>
      </c>
      <c r="G554" s="238">
        <f>SUM(H532:H553)/2</f>
        <v>0</v>
      </c>
      <c r="H554" s="265"/>
      <c r="I554" s="240" t="e">
        <f>SUM(J534:J553)/2</f>
        <v>#REF!</v>
      </c>
      <c r="J554" s="241" t="e">
        <f>IF($A$2="CD",IF($A$3=1,ROUND(SUM(J534:J553)/2,0),IF($A$3=3,ROUND(SUM(J534:J553)/2,-1),SUM(J534:J553)/2)),SUM(J534:J553)/2)</f>
        <v>#REF!</v>
      </c>
    </row>
    <row r="555" spans="1:10" ht="15.75" thickTop="1" x14ac:dyDescent="0.25">
      <c r="A555" s="188" t="s">
        <v>446</v>
      </c>
      <c r="B555" s="232"/>
      <c r="C555" s="247" t="s">
        <v>371</v>
      </c>
      <c r="D555" s="248"/>
      <c r="E555" s="249"/>
      <c r="F555" s="249"/>
      <c r="G555" s="250"/>
      <c r="H555" s="251"/>
      <c r="I555" s="224"/>
      <c r="J555" s="252"/>
    </row>
    <row r="556" spans="1:10" x14ac:dyDescent="0.25">
      <c r="A556" s="212" t="s">
        <v>361</v>
      </c>
      <c r="B556" s="232"/>
      <c r="C556" s="253" t="s">
        <v>373</v>
      </c>
      <c r="D556" s="254"/>
      <c r="E556" s="255"/>
      <c r="F556" s="256"/>
      <c r="G556" s="257"/>
      <c r="H556" s="258">
        <f>ROUND(H554*F556,2)</f>
        <v>0</v>
      </c>
      <c r="I556" s="224"/>
      <c r="J556" s="219" t="e">
        <f>ROUND(J554*F649,2)</f>
        <v>#REF!</v>
      </c>
    </row>
    <row r="557" spans="1:10" x14ac:dyDescent="0.25">
      <c r="A557" s="212" t="s">
        <v>447</v>
      </c>
      <c r="B557" s="232"/>
      <c r="C557" s="253" t="s">
        <v>374</v>
      </c>
      <c r="D557" s="254"/>
      <c r="E557" s="255"/>
      <c r="F557" s="256"/>
      <c r="G557" s="257"/>
      <c r="H557" s="258">
        <f>ROUND(H554*F557,2)</f>
        <v>0</v>
      </c>
      <c r="I557" s="224"/>
      <c r="J557" s="219" t="e">
        <f>ROUND(J554*F650,2)</f>
        <v>#REF!</v>
      </c>
    </row>
    <row r="558" spans="1:10" x14ac:dyDescent="0.25">
      <c r="A558" s="212" t="s">
        <v>448</v>
      </c>
      <c r="B558" s="232"/>
      <c r="C558" s="253" t="s">
        <v>375</v>
      </c>
      <c r="D558" s="254"/>
      <c r="E558" s="255"/>
      <c r="F558" s="256"/>
      <c r="G558" s="257"/>
      <c r="H558" s="258">
        <f>ROUND(H554*F558,2)</f>
        <v>0</v>
      </c>
      <c r="I558" s="224"/>
      <c r="J558" s="219" t="e">
        <f>ROUND(J554*F651,2)</f>
        <v>#REF!</v>
      </c>
    </row>
    <row r="559" spans="1:10" x14ac:dyDescent="0.25">
      <c r="A559" s="212" t="s">
        <v>379</v>
      </c>
      <c r="B559" s="232"/>
      <c r="C559" s="253" t="s">
        <v>377</v>
      </c>
      <c r="D559" s="254"/>
      <c r="E559" s="255"/>
      <c r="F559" s="256"/>
      <c r="G559" s="257"/>
      <c r="H559" s="258">
        <f>ROUND(H558*F559,2)</f>
        <v>0</v>
      </c>
      <c r="I559" s="224"/>
      <c r="J559" s="219" t="e">
        <f>ROUND(J558*F652,2)</f>
        <v>#REF!</v>
      </c>
    </row>
    <row r="560" spans="1:10" x14ac:dyDescent="0.25">
      <c r="A560" s="188" t="s">
        <v>449</v>
      </c>
      <c r="B560" s="232"/>
      <c r="C560" s="226" t="s">
        <v>450</v>
      </c>
      <c r="D560" s="188"/>
      <c r="E560" s="221"/>
      <c r="F560" s="221"/>
      <c r="G560" s="259"/>
      <c r="H560" s="260">
        <f>SUM(H556:H559)</f>
        <v>0</v>
      </c>
      <c r="I560" s="233"/>
      <c r="J560" s="261" t="e">
        <f>SUM(J556:J559)</f>
        <v>#REF!</v>
      </c>
    </row>
    <row r="561" spans="1:10" ht="15.75" thickBot="1" x14ac:dyDescent="0.3">
      <c r="A561" s="188" t="s">
        <v>451</v>
      </c>
      <c r="B561" s="232"/>
      <c r="C561" s="262"/>
      <c r="D561" s="263"/>
      <c r="E561" s="236"/>
      <c r="F561" s="237" t="s">
        <v>452</v>
      </c>
      <c r="G561" s="264">
        <f>H560+H554</f>
        <v>0</v>
      </c>
      <c r="H561" s="265">
        <f>IF($A$3=2,ROUND((H554+H560),2),IF($A$3=3,ROUND((H554+H560),-1),ROUND((H554+H560),0)))</f>
        <v>0</v>
      </c>
      <c r="I561" s="240"/>
      <c r="J561" s="241" t="e">
        <f>IF($A$3=2,ROUND((J554+J560),2),IF($A$3=3,ROUND((J554+J560),-1),ROUND((J554+J560),0)))</f>
        <v>#REF!</v>
      </c>
    </row>
    <row r="562" spans="1:10" ht="15.75" thickTop="1" x14ac:dyDescent="0.25">
      <c r="C562" s="199"/>
      <c r="D562" s="200"/>
      <c r="E562" s="21"/>
      <c r="F562" s="21"/>
      <c r="G562" s="21"/>
      <c r="H562" s="21"/>
      <c r="I562" s="201"/>
      <c r="J562" s="202"/>
    </row>
    <row r="563" spans="1:10" ht="6.6" customHeight="1" thickBot="1" x14ac:dyDescent="0.3">
      <c r="C563" s="199"/>
      <c r="D563" s="200"/>
      <c r="E563" s="21"/>
      <c r="F563" s="21"/>
      <c r="G563" s="21"/>
      <c r="H563" s="21"/>
      <c r="I563" s="201"/>
      <c r="J563" s="202"/>
    </row>
    <row r="564" spans="1:10" ht="15.75" thickTop="1" x14ac:dyDescent="0.25">
      <c r="A564" s="188" t="s">
        <v>556</v>
      </c>
      <c r="B564" s="203"/>
      <c r="C564" s="399" t="s">
        <v>114</v>
      </c>
      <c r="D564" s="400"/>
      <c r="E564" s="400"/>
      <c r="F564" s="400"/>
      <c r="G564" s="204"/>
      <c r="H564" s="205" t="s">
        <v>440</v>
      </c>
      <c r="I564" s="206" t="s">
        <v>389</v>
      </c>
      <c r="J564" s="207" t="s">
        <v>390</v>
      </c>
    </row>
    <row r="565" spans="1:10" ht="70.900000000000006" customHeight="1" x14ac:dyDescent="0.25">
      <c r="A565" s="188"/>
      <c r="B565" s="203"/>
      <c r="C565" s="401"/>
      <c r="D565" s="402"/>
      <c r="E565" s="402"/>
      <c r="F565" s="402"/>
      <c r="G565" s="208"/>
      <c r="H565" s="209" t="s">
        <v>557</v>
      </c>
      <c r="I565" s="246" t="e">
        <f>#REF!</f>
        <v>#REF!</v>
      </c>
      <c r="J565" s="211"/>
    </row>
    <row r="566" spans="1:10" x14ac:dyDescent="0.25">
      <c r="A566" s="212" t="s">
        <v>392</v>
      </c>
      <c r="B566" s="203"/>
      <c r="C566" s="213" t="s">
        <v>73</v>
      </c>
      <c r="D566" s="214" t="s">
        <v>74</v>
      </c>
      <c r="E566" s="215" t="s">
        <v>75</v>
      </c>
      <c r="F566" s="215" t="s">
        <v>393</v>
      </c>
      <c r="G566" s="216" t="s">
        <v>394</v>
      </c>
      <c r="H566" s="217" t="s">
        <v>77</v>
      </c>
      <c r="I566" s="218"/>
      <c r="J566" s="219" t="s">
        <v>77</v>
      </c>
    </row>
    <row r="567" spans="1:10" x14ac:dyDescent="0.25">
      <c r="A567" s="212"/>
      <c r="B567" s="203"/>
      <c r="C567" s="220"/>
      <c r="D567" s="188"/>
      <c r="E567" s="221"/>
      <c r="F567" s="221"/>
      <c r="G567" s="222"/>
      <c r="H567" s="223"/>
      <c r="I567" s="224"/>
      <c r="J567" s="225"/>
    </row>
    <row r="568" spans="1:10" x14ac:dyDescent="0.25">
      <c r="A568" s="212" t="s">
        <v>395</v>
      </c>
      <c r="B568" s="203"/>
      <c r="C568" s="226" t="s">
        <v>396</v>
      </c>
      <c r="D568" s="188"/>
      <c r="E568" s="221"/>
      <c r="F568" s="221"/>
      <c r="G568" s="222"/>
      <c r="H568" s="223"/>
      <c r="I568" s="224"/>
      <c r="J568" s="225"/>
    </row>
    <row r="569" spans="1:10" x14ac:dyDescent="0.25">
      <c r="A569" s="212">
        <v>100893</v>
      </c>
      <c r="B569" s="203" t="s">
        <v>459</v>
      </c>
      <c r="C569" s="213" t="s">
        <v>461</v>
      </c>
      <c r="D569" s="214" t="s">
        <v>434</v>
      </c>
      <c r="E569" s="215"/>
      <c r="F569" s="215"/>
      <c r="G569" s="216"/>
      <c r="H569" s="217">
        <f>TRUNC(E569* (1 + F569 / 100) * G569,2)</f>
        <v>0</v>
      </c>
      <c r="I569" s="218" t="e">
        <f>I565 * (E662 * (1+F662/100))</f>
        <v>#REF!</v>
      </c>
      <c r="J569" s="219" t="e">
        <f>H662 * I565</f>
        <v>#REF!</v>
      </c>
    </row>
    <row r="570" spans="1:10" ht="24" x14ac:dyDescent="0.25">
      <c r="A570" s="227" t="s">
        <v>405</v>
      </c>
      <c r="B570" s="203"/>
      <c r="C570" s="213" t="s">
        <v>553</v>
      </c>
      <c r="D570" s="214" t="s">
        <v>74</v>
      </c>
      <c r="E570" s="215"/>
      <c r="F570" s="215"/>
      <c r="G570" s="216"/>
      <c r="H570" s="217">
        <f>TRUNC(E570* (1 + F570 / 100) * G570,2)</f>
        <v>0</v>
      </c>
      <c r="I570" s="224"/>
      <c r="J570" s="229" t="e">
        <f>SUM(J568:J569)</f>
        <v>#REF!</v>
      </c>
    </row>
    <row r="571" spans="1:10" ht="24" x14ac:dyDescent="0.25">
      <c r="A571" s="212" t="s">
        <v>407</v>
      </c>
      <c r="B571" s="203"/>
      <c r="C571" s="213" t="s">
        <v>558</v>
      </c>
      <c r="D571" s="214" t="s">
        <v>434</v>
      </c>
      <c r="E571" s="215"/>
      <c r="F571" s="215"/>
      <c r="G571" s="216"/>
      <c r="H571" s="217">
        <f>TRUNC(E571* (1 + F571 / 100) * G571,2)</f>
        <v>0</v>
      </c>
      <c r="I571" s="224"/>
      <c r="J571" s="225"/>
    </row>
    <row r="572" spans="1:10" x14ac:dyDescent="0.25">
      <c r="A572" s="212">
        <v>200025</v>
      </c>
      <c r="B572" s="203" t="s">
        <v>408</v>
      </c>
      <c r="C572" s="220"/>
      <c r="D572" s="188"/>
      <c r="E572" s="221"/>
      <c r="F572" s="221"/>
      <c r="G572" s="222" t="s">
        <v>406</v>
      </c>
      <c r="H572" s="228">
        <f>SUM(H568:H571)</f>
        <v>0</v>
      </c>
      <c r="I572" s="218" t="e">
        <f>I565 * (E665 * (1+F665/100))</f>
        <v>#REF!</v>
      </c>
      <c r="J572" s="219" t="e">
        <f>H665 * I565</f>
        <v>#REF!</v>
      </c>
    </row>
    <row r="573" spans="1:10" x14ac:dyDescent="0.25">
      <c r="A573" s="227" t="s">
        <v>411</v>
      </c>
      <c r="B573" s="203"/>
      <c r="C573" s="226" t="s">
        <v>408</v>
      </c>
      <c r="D573" s="188"/>
      <c r="E573" s="221"/>
      <c r="F573" s="221"/>
      <c r="G573" s="222"/>
      <c r="H573" s="223"/>
      <c r="I573" s="224"/>
      <c r="J573" s="229" t="e">
        <f>SUM(J571:J572)</f>
        <v>#REF!</v>
      </c>
    </row>
    <row r="574" spans="1:10" x14ac:dyDescent="0.25">
      <c r="A574" s="212" t="s">
        <v>413</v>
      </c>
      <c r="B574" s="203"/>
      <c r="C574" s="213" t="s">
        <v>467</v>
      </c>
      <c r="D574" s="214" t="s">
        <v>410</v>
      </c>
      <c r="E574" s="215"/>
      <c r="F574" s="215"/>
      <c r="G574" s="216"/>
      <c r="H574" s="217">
        <f>TRUNC(E574* (1 + F574 / 100) * G574,2)</f>
        <v>0</v>
      </c>
      <c r="I574" s="224"/>
      <c r="J574" s="225"/>
    </row>
    <row r="575" spans="1:10" x14ac:dyDescent="0.25">
      <c r="A575" s="212">
        <v>300026</v>
      </c>
      <c r="B575" s="203" t="s">
        <v>414</v>
      </c>
      <c r="C575" s="220"/>
      <c r="D575" s="188"/>
      <c r="E575" s="221"/>
      <c r="F575" s="221"/>
      <c r="G575" s="222" t="s">
        <v>412</v>
      </c>
      <c r="H575" s="228">
        <f>SUM(H573:H574)</f>
        <v>0</v>
      </c>
      <c r="I575" s="218" t="e">
        <f>I565 * (E668 * (1+F668/100))</f>
        <v>#REF!</v>
      </c>
      <c r="J575" s="219" t="e">
        <f>H668 * I565</f>
        <v>#REF!</v>
      </c>
    </row>
    <row r="576" spans="1:10" x14ac:dyDescent="0.25">
      <c r="A576" s="212">
        <v>300002</v>
      </c>
      <c r="B576" s="203" t="s">
        <v>414</v>
      </c>
      <c r="C576" s="230" t="s">
        <v>414</v>
      </c>
      <c r="D576" s="188"/>
      <c r="E576" s="221"/>
      <c r="F576" s="221"/>
      <c r="G576" s="222"/>
      <c r="H576" s="223"/>
      <c r="I576" s="218" t="e">
        <f>I565 * (E669 * (1+F669/100))</f>
        <v>#REF!</v>
      </c>
      <c r="J576" s="219" t="e">
        <f>H669 * I565</f>
        <v>#REF!</v>
      </c>
    </row>
    <row r="577" spans="1:10" x14ac:dyDescent="0.25">
      <c r="A577" s="227" t="s">
        <v>417</v>
      </c>
      <c r="B577" s="203"/>
      <c r="C577" s="213" t="s">
        <v>415</v>
      </c>
      <c r="D577" s="214" t="s">
        <v>416</v>
      </c>
      <c r="E577" s="215"/>
      <c r="F577" s="215"/>
      <c r="G577" s="216"/>
      <c r="H577" s="217">
        <f>TRUNC(E577* (1 + F577 / 100) * G577,2)</f>
        <v>0</v>
      </c>
      <c r="I577" s="224"/>
      <c r="J577" s="229" t="e">
        <f>SUM(J574:J576)</f>
        <v>#REF!</v>
      </c>
    </row>
    <row r="578" spans="1:10" hidden="1" x14ac:dyDescent="0.25">
      <c r="A578" s="188" t="s">
        <v>419</v>
      </c>
      <c r="B578" s="231"/>
      <c r="C578" s="220"/>
      <c r="D578" s="188"/>
      <c r="E578" s="221"/>
      <c r="F578" s="221"/>
      <c r="G578" s="222" t="s">
        <v>418</v>
      </c>
      <c r="H578" s="228">
        <f>SUM(H576:H577)</f>
        <v>0</v>
      </c>
      <c r="I578" s="224"/>
      <c r="J578" s="225"/>
    </row>
    <row r="579" spans="1:10" hidden="1" x14ac:dyDescent="0.25">
      <c r="A579" s="212"/>
      <c r="B579" s="203"/>
      <c r="C579" s="226" t="s">
        <v>420</v>
      </c>
      <c r="D579" s="188"/>
      <c r="E579" s="221"/>
      <c r="F579" s="221"/>
      <c r="G579" s="222"/>
      <c r="H579" s="223"/>
      <c r="I579" s="218"/>
      <c r="J579" s="219"/>
    </row>
    <row r="580" spans="1:10" hidden="1" x14ac:dyDescent="0.25">
      <c r="A580" s="227" t="s">
        <v>421</v>
      </c>
      <c r="B580" s="231"/>
      <c r="C580" s="213"/>
      <c r="D580" s="214"/>
      <c r="E580" s="215"/>
      <c r="F580" s="215"/>
      <c r="G580" s="216"/>
      <c r="H580" s="217"/>
      <c r="I580" s="224"/>
      <c r="J580" s="219">
        <f>SUM(J578:J579)</f>
        <v>0</v>
      </c>
    </row>
    <row r="581" spans="1:10" x14ac:dyDescent="0.25">
      <c r="A581" s="188"/>
      <c r="B581" s="232"/>
      <c r="C581" s="220"/>
      <c r="D581" s="188"/>
      <c r="E581" s="221"/>
      <c r="F581" s="221"/>
      <c r="G581" s="222" t="s">
        <v>422</v>
      </c>
      <c r="H581" s="217">
        <f>SUM(H579:H580)</f>
        <v>0</v>
      </c>
      <c r="I581" s="224"/>
      <c r="J581" s="225"/>
    </row>
    <row r="582" spans="1:10" ht="15.75" thickBot="1" x14ac:dyDescent="0.3">
      <c r="A582" s="188" t="s">
        <v>423</v>
      </c>
      <c r="B582" s="232"/>
      <c r="C582" s="220"/>
      <c r="D582" s="188"/>
      <c r="E582" s="221"/>
      <c r="F582" s="221"/>
      <c r="G582" s="222"/>
      <c r="H582" s="223"/>
      <c r="I582" s="240" t="e">
        <f>SUM(J566:J581)/2</f>
        <v>#REF!</v>
      </c>
      <c r="J582" s="241" t="e">
        <f>IF($A$2="CD",IF($A$3=1,ROUND(SUM(J566:J581)/2,0),IF($A$3=3,ROUND(SUM(J566:J581)/2,-1),SUM(J566:J581)/2)),SUM(J566:J581)/2)</f>
        <v>#REF!</v>
      </c>
    </row>
    <row r="583" spans="1:10" ht="16.5" thickTop="1" thickBot="1" x14ac:dyDescent="0.3">
      <c r="A583" s="188" t="s">
        <v>446</v>
      </c>
      <c r="B583" s="232"/>
      <c r="C583" s="234"/>
      <c r="D583" s="235"/>
      <c r="E583" s="236"/>
      <c r="F583" s="237" t="s">
        <v>424</v>
      </c>
      <c r="G583" s="238">
        <f>SUM(H566:H582)/2</f>
        <v>0</v>
      </c>
      <c r="H583" s="265"/>
      <c r="I583" s="224"/>
      <c r="J583" s="252"/>
    </row>
    <row r="584" spans="1:10" ht="15.75" thickTop="1" x14ac:dyDescent="0.25">
      <c r="A584" s="212" t="s">
        <v>361</v>
      </c>
      <c r="B584" s="232"/>
      <c r="C584" s="247" t="s">
        <v>371</v>
      </c>
      <c r="D584" s="248"/>
      <c r="E584" s="249"/>
      <c r="F584" s="249"/>
      <c r="G584" s="250"/>
      <c r="H584" s="251"/>
      <c r="I584" s="224"/>
      <c r="J584" s="219" t="e">
        <f>ROUND(J582*F677,2)</f>
        <v>#REF!</v>
      </c>
    </row>
    <row r="585" spans="1:10" x14ac:dyDescent="0.25">
      <c r="A585" s="212" t="s">
        <v>447</v>
      </c>
      <c r="B585" s="232"/>
      <c r="C585" s="253" t="s">
        <v>373</v>
      </c>
      <c r="D585" s="254"/>
      <c r="E585" s="255"/>
      <c r="F585" s="256"/>
      <c r="G585" s="257"/>
      <c r="H585" s="258">
        <f>ROUND(H583*F585,2)</f>
        <v>0</v>
      </c>
      <c r="I585" s="224"/>
      <c r="J585" s="219" t="e">
        <f>ROUND(J582*F678,2)</f>
        <v>#REF!</v>
      </c>
    </row>
    <row r="586" spans="1:10" x14ac:dyDescent="0.25">
      <c r="A586" s="212" t="s">
        <v>448</v>
      </c>
      <c r="B586" s="232"/>
      <c r="C586" s="253" t="s">
        <v>374</v>
      </c>
      <c r="D586" s="254"/>
      <c r="E586" s="255"/>
      <c r="F586" s="256"/>
      <c r="G586" s="257"/>
      <c r="H586" s="258">
        <f>ROUND(H583*F586,2)</f>
        <v>0</v>
      </c>
      <c r="I586" s="224"/>
      <c r="J586" s="219" t="e">
        <f>ROUND(J582*F679,2)</f>
        <v>#REF!</v>
      </c>
    </row>
    <row r="587" spans="1:10" x14ac:dyDescent="0.25">
      <c r="A587" s="212" t="s">
        <v>379</v>
      </c>
      <c r="B587" s="232"/>
      <c r="C587" s="253" t="s">
        <v>375</v>
      </c>
      <c r="D587" s="254"/>
      <c r="E587" s="255"/>
      <c r="F587" s="256"/>
      <c r="G587" s="257"/>
      <c r="H587" s="258">
        <f>ROUND(H583*F587,2)</f>
        <v>0</v>
      </c>
      <c r="I587" s="224"/>
      <c r="J587" s="219" t="e">
        <f>ROUND(J586*F680,2)</f>
        <v>#REF!</v>
      </c>
    </row>
    <row r="588" spans="1:10" x14ac:dyDescent="0.25">
      <c r="A588" s="188" t="s">
        <v>449</v>
      </c>
      <c r="B588" s="232"/>
      <c r="C588" s="253" t="s">
        <v>377</v>
      </c>
      <c r="D588" s="254"/>
      <c r="E588" s="255"/>
      <c r="F588" s="256"/>
      <c r="G588" s="257"/>
      <c r="H588" s="258">
        <f>ROUND(H587*F588,2)</f>
        <v>0</v>
      </c>
      <c r="I588" s="233"/>
      <c r="J588" s="261" t="e">
        <f>SUM(J584:J587)</f>
        <v>#REF!</v>
      </c>
    </row>
    <row r="589" spans="1:10" ht="15.75" thickBot="1" x14ac:dyDescent="0.3">
      <c r="A589" s="188" t="s">
        <v>451</v>
      </c>
      <c r="B589" s="232"/>
      <c r="C589" s="226" t="s">
        <v>450</v>
      </c>
      <c r="D589" s="188"/>
      <c r="E589" s="221"/>
      <c r="F589" s="221"/>
      <c r="G589" s="259"/>
      <c r="H589" s="260">
        <f>SUM(H585:H588)</f>
        <v>0</v>
      </c>
      <c r="I589" s="240"/>
      <c r="J589" s="241" t="e">
        <f>IF($A$3=2,ROUND((J582+J588),2),IF($A$3=3,ROUND((J582+J588),-1),ROUND((J582+J588),0)))</f>
        <v>#REF!</v>
      </c>
    </row>
    <row r="590" spans="1:10" ht="16.5" thickTop="1" thickBot="1" x14ac:dyDescent="0.3">
      <c r="C590" s="262"/>
      <c r="D590" s="263"/>
      <c r="E590" s="236"/>
      <c r="F590" s="237" t="s">
        <v>452</v>
      </c>
      <c r="G590" s="264">
        <f>H589+H583</f>
        <v>0</v>
      </c>
      <c r="H590" s="265">
        <f>IF($A$3=2,ROUND((H583+H589),2),IF($A$3=3,ROUND((H583+H589),-1),ROUND((H583+H589),0)))</f>
        <v>0</v>
      </c>
      <c r="I590" s="201"/>
      <c r="J590" s="202"/>
    </row>
    <row r="591" spans="1:10" ht="16.5" thickTop="1" thickBot="1" x14ac:dyDescent="0.3">
      <c r="C591" s="199"/>
      <c r="D591" s="200"/>
      <c r="E591" s="21"/>
      <c r="F591" s="21"/>
      <c r="G591" s="21"/>
      <c r="H591" s="21"/>
      <c r="I591" s="201"/>
      <c r="J591" s="202"/>
    </row>
    <row r="592" spans="1:10" ht="5.45" customHeight="1" thickTop="1" thickBot="1" x14ac:dyDescent="0.3">
      <c r="A592" s="188" t="s">
        <v>559</v>
      </c>
      <c r="B592" s="203"/>
      <c r="C592" s="199"/>
      <c r="D592" s="200"/>
      <c r="E592" s="21"/>
      <c r="F592" s="21"/>
      <c r="G592" s="21"/>
      <c r="H592" s="21"/>
      <c r="I592" s="206" t="s">
        <v>389</v>
      </c>
      <c r="J592" s="207" t="s">
        <v>390</v>
      </c>
    </row>
    <row r="593" spans="1:10" ht="15.75" thickTop="1" x14ac:dyDescent="0.25">
      <c r="A593" s="188"/>
      <c r="B593" s="203"/>
      <c r="C593" s="399" t="s">
        <v>115</v>
      </c>
      <c r="D593" s="400"/>
      <c r="E593" s="400"/>
      <c r="F593" s="400"/>
      <c r="G593" s="204"/>
      <c r="H593" s="205" t="s">
        <v>440</v>
      </c>
      <c r="I593" s="246" t="e">
        <f>#REF!</f>
        <v>#REF!</v>
      </c>
      <c r="J593" s="211"/>
    </row>
    <row r="594" spans="1:10" ht="29.45" customHeight="1" x14ac:dyDescent="0.25">
      <c r="A594" s="212" t="s">
        <v>392</v>
      </c>
      <c r="B594" s="203"/>
      <c r="C594" s="401"/>
      <c r="D594" s="402"/>
      <c r="E594" s="402"/>
      <c r="F594" s="402"/>
      <c r="G594" s="208"/>
      <c r="H594" s="209" t="s">
        <v>560</v>
      </c>
      <c r="I594" s="218"/>
      <c r="J594" s="219" t="s">
        <v>77</v>
      </c>
    </row>
    <row r="595" spans="1:10" x14ac:dyDescent="0.25">
      <c r="A595" s="212"/>
      <c r="B595" s="203"/>
      <c r="C595" s="213" t="s">
        <v>73</v>
      </c>
      <c r="D595" s="214" t="s">
        <v>74</v>
      </c>
      <c r="E595" s="215" t="s">
        <v>75</v>
      </c>
      <c r="F595" s="215" t="s">
        <v>393</v>
      </c>
      <c r="G595" s="216" t="s">
        <v>394</v>
      </c>
      <c r="H595" s="217" t="s">
        <v>77</v>
      </c>
      <c r="I595" s="224"/>
      <c r="J595" s="225"/>
    </row>
    <row r="596" spans="1:10" x14ac:dyDescent="0.25">
      <c r="A596" s="212" t="s">
        <v>395</v>
      </c>
      <c r="B596" s="203"/>
      <c r="C596" s="220"/>
      <c r="D596" s="188"/>
      <c r="E596" s="221"/>
      <c r="F596" s="221"/>
      <c r="G596" s="222"/>
      <c r="H596" s="223"/>
      <c r="I596" s="224"/>
      <c r="J596" s="225"/>
    </row>
    <row r="597" spans="1:10" x14ac:dyDescent="0.25">
      <c r="A597" s="212">
        <v>101117</v>
      </c>
      <c r="B597" s="203" t="s">
        <v>397</v>
      </c>
      <c r="C597" s="226" t="s">
        <v>396</v>
      </c>
      <c r="D597" s="188"/>
      <c r="E597" s="221"/>
      <c r="F597" s="221"/>
      <c r="G597" s="222"/>
      <c r="H597" s="223"/>
      <c r="I597" s="218" t="e">
        <f>I593 * (E690 * (1+F690/100))</f>
        <v>#REF!</v>
      </c>
      <c r="J597" s="219" t="e">
        <f>H690 * I593</f>
        <v>#REF!</v>
      </c>
    </row>
    <row r="598" spans="1:10" x14ac:dyDescent="0.25">
      <c r="A598" s="212">
        <v>101904</v>
      </c>
      <c r="B598" s="203" t="s">
        <v>397</v>
      </c>
      <c r="C598" s="213" t="s">
        <v>561</v>
      </c>
      <c r="D598" s="214" t="s">
        <v>74</v>
      </c>
      <c r="E598" s="215"/>
      <c r="F598" s="215"/>
      <c r="G598" s="216"/>
      <c r="H598" s="217"/>
      <c r="I598" s="218" t="e">
        <f>I593 * (E691 * (1+F691/100))</f>
        <v>#REF!</v>
      </c>
      <c r="J598" s="219" t="e">
        <f>H691 * I593</f>
        <v>#REF!</v>
      </c>
    </row>
    <row r="599" spans="1:10" ht="24" x14ac:dyDescent="0.25">
      <c r="A599" s="212">
        <v>100882</v>
      </c>
      <c r="B599" s="203"/>
      <c r="C599" s="213" t="s">
        <v>562</v>
      </c>
      <c r="D599" s="214" t="s">
        <v>74</v>
      </c>
      <c r="E599" s="215"/>
      <c r="F599" s="215"/>
      <c r="G599" s="216"/>
      <c r="H599" s="217"/>
      <c r="I599" s="218" t="e">
        <f>I593 * (E692 * (1+F692/100))</f>
        <v>#REF!</v>
      </c>
      <c r="J599" s="219" t="e">
        <f>H692 * I593</f>
        <v>#REF!</v>
      </c>
    </row>
    <row r="600" spans="1:10" ht="24" x14ac:dyDescent="0.25">
      <c r="A600" s="227" t="s">
        <v>405</v>
      </c>
      <c r="B600" s="203"/>
      <c r="C600" s="213" t="s">
        <v>563</v>
      </c>
      <c r="D600" s="214" t="s">
        <v>74</v>
      </c>
      <c r="E600" s="215"/>
      <c r="F600" s="215"/>
      <c r="G600" s="216"/>
      <c r="H600" s="217"/>
      <c r="I600" s="224"/>
      <c r="J600" s="229" t="e">
        <f>SUM(J596:J599)</f>
        <v>#REF!</v>
      </c>
    </row>
    <row r="601" spans="1:10" x14ac:dyDescent="0.25">
      <c r="A601" s="212" t="s">
        <v>407</v>
      </c>
      <c r="B601" s="203"/>
      <c r="C601" s="213" t="s">
        <v>564</v>
      </c>
      <c r="D601" s="214" t="s">
        <v>74</v>
      </c>
      <c r="E601" s="215"/>
      <c r="F601" s="215"/>
      <c r="G601" s="216"/>
      <c r="H601" s="217"/>
      <c r="I601" s="224"/>
      <c r="J601" s="225"/>
    </row>
    <row r="602" spans="1:10" x14ac:dyDescent="0.25">
      <c r="A602" s="212">
        <v>200026</v>
      </c>
      <c r="B602" s="203" t="s">
        <v>408</v>
      </c>
      <c r="C602" s="213" t="s">
        <v>565</v>
      </c>
      <c r="D602" s="214" t="s">
        <v>74</v>
      </c>
      <c r="E602" s="215"/>
      <c r="F602" s="215"/>
      <c r="G602" s="216"/>
      <c r="H602" s="217"/>
      <c r="I602" s="218" t="e">
        <f>I593 * (E695 * (1+F695/100))</f>
        <v>#REF!</v>
      </c>
      <c r="J602" s="219" t="e">
        <f>H695 * I593</f>
        <v>#REF!</v>
      </c>
    </row>
    <row r="603" spans="1:10" x14ac:dyDescent="0.25">
      <c r="A603" s="227" t="s">
        <v>411</v>
      </c>
      <c r="B603" s="203"/>
      <c r="C603" s="220"/>
      <c r="D603" s="188"/>
      <c r="E603" s="221"/>
      <c r="F603" s="221"/>
      <c r="G603" s="222" t="s">
        <v>406</v>
      </c>
      <c r="H603" s="228">
        <f>SUM(H597:H602)</f>
        <v>0</v>
      </c>
      <c r="I603" s="224"/>
      <c r="J603" s="229" t="e">
        <f>SUM(J601:J602)</f>
        <v>#REF!</v>
      </c>
    </row>
    <row r="604" spans="1:10" x14ac:dyDescent="0.25">
      <c r="A604" s="212" t="s">
        <v>413</v>
      </c>
      <c r="B604" s="203"/>
      <c r="C604" s="226" t="s">
        <v>408</v>
      </c>
      <c r="D604" s="188"/>
      <c r="E604" s="221"/>
      <c r="F604" s="221"/>
      <c r="G604" s="222"/>
      <c r="H604" s="223"/>
      <c r="I604" s="224"/>
      <c r="J604" s="225"/>
    </row>
    <row r="605" spans="1:10" x14ac:dyDescent="0.25">
      <c r="A605" s="212">
        <v>300026</v>
      </c>
      <c r="B605" s="203" t="s">
        <v>414</v>
      </c>
      <c r="C605" s="213" t="s">
        <v>514</v>
      </c>
      <c r="D605" s="214" t="s">
        <v>410</v>
      </c>
      <c r="E605" s="215"/>
      <c r="F605" s="215"/>
      <c r="G605" s="216"/>
      <c r="H605" s="217">
        <f>TRUNC(E605* (1 + F605 / 100) * G605,2)</f>
        <v>0</v>
      </c>
      <c r="I605" s="218" t="e">
        <f>I593 * (E698 * (1+F698/100))</f>
        <v>#REF!</v>
      </c>
      <c r="J605" s="219" t="e">
        <f>H698 * I593</f>
        <v>#REF!</v>
      </c>
    </row>
    <row r="606" spans="1:10" x14ac:dyDescent="0.25">
      <c r="A606" s="227" t="s">
        <v>417</v>
      </c>
      <c r="B606" s="203"/>
      <c r="C606" s="213" t="s">
        <v>566</v>
      </c>
      <c r="D606" s="214" t="s">
        <v>416</v>
      </c>
      <c r="E606" s="215"/>
      <c r="F606" s="215"/>
      <c r="G606" s="216"/>
      <c r="H606" s="217">
        <f>TRUNC(E606* (1 + F606 / 100) * G606,2)</f>
        <v>0</v>
      </c>
      <c r="I606" s="224"/>
      <c r="J606" s="229" t="e">
        <f>SUM(J604:J605)</f>
        <v>#REF!</v>
      </c>
    </row>
    <row r="607" spans="1:10" hidden="1" x14ac:dyDescent="0.25">
      <c r="A607" s="188" t="s">
        <v>419</v>
      </c>
      <c r="B607" s="231"/>
      <c r="C607" s="220"/>
      <c r="D607" s="188"/>
      <c r="E607" s="221"/>
      <c r="F607" s="221"/>
      <c r="G607" s="222" t="s">
        <v>412</v>
      </c>
      <c r="H607" s="228">
        <f>SUM(H605:H606)</f>
        <v>0</v>
      </c>
      <c r="I607" s="224"/>
      <c r="J607" s="225"/>
    </row>
    <row r="608" spans="1:10" hidden="1" x14ac:dyDescent="0.25">
      <c r="A608" s="212"/>
      <c r="B608" s="203"/>
      <c r="C608" s="230" t="s">
        <v>414</v>
      </c>
      <c r="D608" s="188"/>
      <c r="E608" s="221"/>
      <c r="F608" s="221"/>
      <c r="G608" s="222"/>
      <c r="H608" s="223"/>
      <c r="I608" s="218"/>
      <c r="J608" s="219"/>
    </row>
    <row r="609" spans="1:10" hidden="1" x14ac:dyDescent="0.25">
      <c r="A609" s="227" t="s">
        <v>421</v>
      </c>
      <c r="B609" s="231"/>
      <c r="C609" s="275" t="s">
        <v>415</v>
      </c>
      <c r="D609" s="214" t="s">
        <v>416</v>
      </c>
      <c r="E609" s="215">
        <v>1.504</v>
      </c>
      <c r="F609" s="215"/>
      <c r="G609" s="216">
        <v>1700</v>
      </c>
      <c r="H609" s="217">
        <f>TRUNC(E609* (1 + F609 / 100) * G609,2)</f>
        <v>2556.8000000000002</v>
      </c>
      <c r="I609" s="224"/>
      <c r="J609" s="219">
        <f>SUM(J607:J608)</f>
        <v>0</v>
      </c>
    </row>
    <row r="610" spans="1:10" x14ac:dyDescent="0.25">
      <c r="A610" s="188"/>
      <c r="B610" s="232"/>
      <c r="C610" s="220"/>
      <c r="D610" s="188"/>
      <c r="E610" s="221"/>
      <c r="F610" s="221"/>
      <c r="G610" s="222" t="s">
        <v>418</v>
      </c>
      <c r="H610" s="228"/>
      <c r="I610" s="224"/>
      <c r="J610" s="225"/>
    </row>
    <row r="611" spans="1:10" ht="15.75" thickBot="1" x14ac:dyDescent="0.3">
      <c r="A611" s="188" t="s">
        <v>423</v>
      </c>
      <c r="B611" s="232"/>
      <c r="C611" s="226" t="s">
        <v>420</v>
      </c>
      <c r="D611" s="188"/>
      <c r="E611" s="221"/>
      <c r="F611" s="221"/>
      <c r="G611" s="222"/>
      <c r="H611" s="223"/>
      <c r="I611" s="240" t="e">
        <f>SUM(J594:J610)/2</f>
        <v>#REF!</v>
      </c>
      <c r="J611" s="241" t="e">
        <f>IF($A$2="CD",IF($A$3=1,ROUND(SUM(J594:J610)/2,0),IF($A$3=3,ROUND(SUM(J594:J610)/2,-1),SUM(J594:J610)/2)),SUM(J594:J610)/2)</f>
        <v>#REF!</v>
      </c>
    </row>
    <row r="612" spans="1:10" ht="15.75" thickTop="1" x14ac:dyDescent="0.25">
      <c r="A612" s="188" t="s">
        <v>446</v>
      </c>
      <c r="B612" s="232"/>
      <c r="C612" s="213"/>
      <c r="D612" s="214"/>
      <c r="E612" s="215"/>
      <c r="F612" s="215"/>
      <c r="G612" s="216"/>
      <c r="H612" s="217"/>
      <c r="I612" s="224"/>
      <c r="J612" s="252"/>
    </row>
    <row r="613" spans="1:10" x14ac:dyDescent="0.25">
      <c r="A613" s="212" t="s">
        <v>361</v>
      </c>
      <c r="B613" s="232"/>
      <c r="C613" s="220"/>
      <c r="D613" s="188"/>
      <c r="E613" s="221"/>
      <c r="F613" s="221"/>
      <c r="G613" s="222" t="s">
        <v>422</v>
      </c>
      <c r="H613" s="217">
        <f>SUM(H611:H612)</f>
        <v>0</v>
      </c>
      <c r="I613" s="224"/>
      <c r="J613" s="219" t="e">
        <f>ROUND(J611*F706,2)</f>
        <v>#REF!</v>
      </c>
    </row>
    <row r="614" spans="1:10" x14ac:dyDescent="0.25">
      <c r="A614" s="212" t="s">
        <v>447</v>
      </c>
      <c r="B614" s="232"/>
      <c r="C614" s="220"/>
      <c r="D614" s="188"/>
      <c r="E614" s="221"/>
      <c r="F614" s="221"/>
      <c r="G614" s="222"/>
      <c r="H614" s="223"/>
      <c r="I614" s="224"/>
      <c r="J614" s="219" t="e">
        <f>ROUND(J611*F707,2)</f>
        <v>#REF!</v>
      </c>
    </row>
    <row r="615" spans="1:10" ht="15.75" thickBot="1" x14ac:dyDescent="0.3">
      <c r="A615" s="212" t="s">
        <v>448</v>
      </c>
      <c r="B615" s="232"/>
      <c r="C615" s="234"/>
      <c r="D615" s="235"/>
      <c r="E615" s="236"/>
      <c r="F615" s="237" t="s">
        <v>424</v>
      </c>
      <c r="G615" s="238"/>
      <c r="H615" s="265"/>
      <c r="I615" s="224"/>
      <c r="J615" s="219" t="e">
        <f>ROUND(J611*F708,2)</f>
        <v>#REF!</v>
      </c>
    </row>
    <row r="616" spans="1:10" ht="15.75" thickTop="1" x14ac:dyDescent="0.25">
      <c r="A616" s="212" t="s">
        <v>379</v>
      </c>
      <c r="B616" s="232"/>
      <c r="C616" s="247" t="s">
        <v>371</v>
      </c>
      <c r="D616" s="248"/>
      <c r="E616" s="249"/>
      <c r="F616" s="249"/>
      <c r="G616" s="250"/>
      <c r="H616" s="251"/>
      <c r="I616" s="224"/>
      <c r="J616" s="219" t="e">
        <f>ROUND(J615*F709,2)</f>
        <v>#REF!</v>
      </c>
    </row>
    <row r="617" spans="1:10" x14ac:dyDescent="0.25">
      <c r="A617" s="188" t="s">
        <v>449</v>
      </c>
      <c r="B617" s="232"/>
      <c r="C617" s="253" t="s">
        <v>373</v>
      </c>
      <c r="D617" s="254"/>
      <c r="E617" s="255"/>
      <c r="F617" s="256"/>
      <c r="G617" s="257"/>
      <c r="H617" s="258">
        <f>ROUND(H615*F617,2)</f>
        <v>0</v>
      </c>
      <c r="I617" s="233"/>
      <c r="J617" s="261" t="e">
        <f>SUM(J613:J616)</f>
        <v>#REF!</v>
      </c>
    </row>
    <row r="618" spans="1:10" ht="15.75" thickBot="1" x14ac:dyDescent="0.3">
      <c r="A618" s="188" t="s">
        <v>451</v>
      </c>
      <c r="B618" s="232"/>
      <c r="C618" s="253" t="s">
        <v>374</v>
      </c>
      <c r="D618" s="254"/>
      <c r="E618" s="255"/>
      <c r="F618" s="256"/>
      <c r="G618" s="257"/>
      <c r="H618" s="258">
        <f>ROUND(H615*F618,2)</f>
        <v>0</v>
      </c>
      <c r="I618" s="240"/>
      <c r="J618" s="241" t="e">
        <f>IF($A$3=2,ROUND((J611+J617),2),IF($A$3=3,ROUND((J611+J617),-1),ROUND((J611+J617),0)))</f>
        <v>#REF!</v>
      </c>
    </row>
    <row r="619" spans="1:10" ht="15.75" thickTop="1" x14ac:dyDescent="0.25">
      <c r="C619" s="253" t="s">
        <v>375</v>
      </c>
      <c r="D619" s="254"/>
      <c r="E619" s="255"/>
      <c r="F619" s="256"/>
      <c r="G619" s="257"/>
      <c r="H619" s="258">
        <f>ROUND(H615*F619,2)</f>
        <v>0</v>
      </c>
      <c r="I619" s="201"/>
      <c r="J619" s="202"/>
    </row>
    <row r="620" spans="1:10" ht="15.75" thickBot="1" x14ac:dyDescent="0.3">
      <c r="C620" s="253" t="s">
        <v>377</v>
      </c>
      <c r="D620" s="254"/>
      <c r="E620" s="255"/>
      <c r="F620" s="256"/>
      <c r="G620" s="257"/>
      <c r="H620" s="258">
        <f>ROUND(H619*F620,2)</f>
        <v>0</v>
      </c>
      <c r="I620" s="201"/>
      <c r="J620" s="202"/>
    </row>
    <row r="621" spans="1:10" ht="15.75" thickTop="1" x14ac:dyDescent="0.25">
      <c r="A621" s="188" t="s">
        <v>567</v>
      </c>
      <c r="B621" s="203"/>
      <c r="C621" s="226" t="s">
        <v>450</v>
      </c>
      <c r="D621" s="188"/>
      <c r="E621" s="221"/>
      <c r="F621" s="221"/>
      <c r="G621" s="259"/>
      <c r="H621" s="260">
        <f>SUM(H617:H620)</f>
        <v>0</v>
      </c>
      <c r="I621" s="206" t="s">
        <v>389</v>
      </c>
      <c r="J621" s="207" t="s">
        <v>390</v>
      </c>
    </row>
    <row r="622" spans="1:10" ht="24.75" customHeight="1" thickBot="1" x14ac:dyDescent="0.3">
      <c r="A622" s="188"/>
      <c r="B622" s="203"/>
      <c r="C622" s="262"/>
      <c r="D622" s="263"/>
      <c r="E622" s="236"/>
      <c r="F622" s="237" t="s">
        <v>452</v>
      </c>
      <c r="G622" s="264">
        <f>H621+H615</f>
        <v>0</v>
      </c>
      <c r="H622" s="265">
        <f>IF($A$3=2,ROUND((H615+H621),2),IF($A$3=3,ROUND((H615+H621),-1),ROUND((H615+H621),0)))</f>
        <v>0</v>
      </c>
      <c r="I622" s="246" t="e">
        <f>#REF!</f>
        <v>#REF!</v>
      </c>
      <c r="J622" s="211"/>
    </row>
    <row r="623" spans="1:10" ht="15.75" thickTop="1" x14ac:dyDescent="0.25">
      <c r="A623" s="212" t="s">
        <v>392</v>
      </c>
      <c r="B623" s="203"/>
      <c r="C623" s="199"/>
      <c r="D623" s="200"/>
      <c r="E623" s="21"/>
      <c r="F623" s="21"/>
      <c r="G623" s="21"/>
      <c r="H623" s="21"/>
      <c r="I623" s="218"/>
      <c r="J623" s="219" t="s">
        <v>77</v>
      </c>
    </row>
    <row r="624" spans="1:10" ht="3.6" customHeight="1" thickBot="1" x14ac:dyDescent="0.3">
      <c r="A624" s="212"/>
      <c r="B624" s="203"/>
      <c r="C624" s="199"/>
      <c r="D624" s="200"/>
      <c r="E624" s="21"/>
      <c r="F624" s="21"/>
      <c r="G624" s="21"/>
      <c r="H624" s="21"/>
      <c r="I624" s="224"/>
      <c r="J624" s="225"/>
    </row>
    <row r="625" spans="1:10" ht="15.75" thickTop="1" x14ac:dyDescent="0.25">
      <c r="A625" s="212" t="s">
        <v>407</v>
      </c>
      <c r="B625" s="203"/>
      <c r="C625" s="399" t="s">
        <v>116</v>
      </c>
      <c r="D625" s="400"/>
      <c r="E625" s="400"/>
      <c r="F625" s="400"/>
      <c r="G625" s="204"/>
      <c r="H625" s="205" t="s">
        <v>440</v>
      </c>
      <c r="I625" s="224"/>
      <c r="J625" s="225"/>
    </row>
    <row r="626" spans="1:10" ht="56.45" customHeight="1" x14ac:dyDescent="0.25">
      <c r="A626" s="212">
        <v>200006</v>
      </c>
      <c r="B626" s="203" t="s">
        <v>408</v>
      </c>
      <c r="C626" s="401"/>
      <c r="D626" s="402"/>
      <c r="E626" s="402"/>
      <c r="F626" s="402"/>
      <c r="G626" s="208"/>
      <c r="H626" s="209" t="s">
        <v>568</v>
      </c>
      <c r="I626" s="218" t="e">
        <f>I622 * (E719 * (1+F719/100))</f>
        <v>#REF!</v>
      </c>
      <c r="J626" s="219" t="e">
        <f>H719 * I622</f>
        <v>#REF!</v>
      </c>
    </row>
    <row r="627" spans="1:10" x14ac:dyDescent="0.25">
      <c r="A627" s="188" t="s">
        <v>411</v>
      </c>
      <c r="B627" s="203"/>
      <c r="C627" s="213" t="s">
        <v>73</v>
      </c>
      <c r="D627" s="214" t="s">
        <v>74</v>
      </c>
      <c r="E627" s="215" t="s">
        <v>75</v>
      </c>
      <c r="F627" s="215" t="s">
        <v>393</v>
      </c>
      <c r="G627" s="216" t="s">
        <v>394</v>
      </c>
      <c r="H627" s="217" t="s">
        <v>77</v>
      </c>
      <c r="I627" s="224"/>
      <c r="J627" s="229" t="e">
        <f>SUM(J625:J626)</f>
        <v>#REF!</v>
      </c>
    </row>
    <row r="628" spans="1:10" x14ac:dyDescent="0.25">
      <c r="A628" s="212" t="s">
        <v>413</v>
      </c>
      <c r="B628" s="203"/>
      <c r="C628" s="220"/>
      <c r="D628" s="188"/>
      <c r="E628" s="221"/>
      <c r="F628" s="221"/>
      <c r="G628" s="222"/>
      <c r="H628" s="223"/>
      <c r="I628" s="224"/>
      <c r="J628" s="225"/>
    </row>
    <row r="629" spans="1:10" x14ac:dyDescent="0.25">
      <c r="A629" s="212">
        <v>300059</v>
      </c>
      <c r="B629" s="203" t="s">
        <v>414</v>
      </c>
      <c r="C629" s="226" t="s">
        <v>396</v>
      </c>
      <c r="D629" s="188"/>
      <c r="E629" s="221"/>
      <c r="F629" s="221"/>
      <c r="G629" s="222"/>
      <c r="H629" s="223"/>
      <c r="I629" s="218" t="e">
        <f>I622 * (E722 * (1+F722/100))</f>
        <v>#REF!</v>
      </c>
      <c r="J629" s="219" t="e">
        <f>H722 * I622</f>
        <v>#REF!</v>
      </c>
    </row>
    <row r="630" spans="1:10" x14ac:dyDescent="0.25">
      <c r="A630" s="212">
        <v>300026</v>
      </c>
      <c r="B630" s="203" t="s">
        <v>414</v>
      </c>
      <c r="C630" s="213" t="s">
        <v>569</v>
      </c>
      <c r="D630" s="214" t="s">
        <v>74</v>
      </c>
      <c r="E630" s="215"/>
      <c r="F630" s="215"/>
      <c r="G630" s="216"/>
      <c r="H630" s="217">
        <f>TRUNC(E630* (1 + F630 / 100) * G630,2)</f>
        <v>0</v>
      </c>
      <c r="I630" s="218" t="e">
        <f>I622 * (E723 * (1+F723/100))</f>
        <v>#REF!</v>
      </c>
      <c r="J630" s="219" t="e">
        <f>H723 * I622</f>
        <v>#REF!</v>
      </c>
    </row>
    <row r="631" spans="1:10" ht="24" x14ac:dyDescent="0.25">
      <c r="A631" s="188" t="s">
        <v>417</v>
      </c>
      <c r="B631" s="203"/>
      <c r="C631" s="213" t="s">
        <v>570</v>
      </c>
      <c r="D631" s="214" t="s">
        <v>571</v>
      </c>
      <c r="E631" s="215"/>
      <c r="F631" s="215"/>
      <c r="G631" s="216"/>
      <c r="H631" s="217">
        <f>TRUNC(E631* (1 + F631 / 100) * G631,2)</f>
        <v>0</v>
      </c>
      <c r="I631" s="224"/>
      <c r="J631" s="229" t="e">
        <f>SUM(J628:J630)</f>
        <v>#REF!</v>
      </c>
    </row>
    <row r="632" spans="1:10" x14ac:dyDescent="0.25">
      <c r="A632" s="188" t="s">
        <v>419</v>
      </c>
      <c r="B632" s="21"/>
      <c r="C632" s="213" t="s">
        <v>572</v>
      </c>
      <c r="D632" s="214" t="s">
        <v>573</v>
      </c>
      <c r="E632" s="215"/>
      <c r="F632" s="215"/>
      <c r="G632" s="216"/>
      <c r="H632" s="217">
        <f>TRUNC(E632* (1 + F632 / 100) * G632,2)</f>
        <v>0</v>
      </c>
      <c r="I632" s="224"/>
      <c r="J632" s="225"/>
    </row>
    <row r="633" spans="1:10" x14ac:dyDescent="0.25">
      <c r="A633" s="188">
        <v>450001</v>
      </c>
      <c r="B633" s="21" t="s">
        <v>574</v>
      </c>
      <c r="C633" s="213" t="s">
        <v>565</v>
      </c>
      <c r="D633" s="214" t="s">
        <v>74</v>
      </c>
      <c r="E633" s="215"/>
      <c r="F633" s="215"/>
      <c r="G633" s="216"/>
      <c r="H633" s="217">
        <f>TRUNC(E633* (1 + F633 / 100) * G633,2)</f>
        <v>0</v>
      </c>
      <c r="I633" s="218" t="e">
        <f>I622 * (E726 * (1+F726/100))</f>
        <v>#REF!</v>
      </c>
      <c r="J633" s="225" t="e">
        <f>H726 * I622</f>
        <v>#REF!</v>
      </c>
    </row>
    <row r="634" spans="1:10" ht="24" x14ac:dyDescent="0.25">
      <c r="A634" s="212"/>
      <c r="B634" s="203"/>
      <c r="C634" s="213" t="s">
        <v>575</v>
      </c>
      <c r="D634" s="214" t="s">
        <v>576</v>
      </c>
      <c r="E634" s="215"/>
      <c r="F634" s="215"/>
      <c r="G634" s="216"/>
      <c r="H634" s="217">
        <f>TRUNC(E634* (1 + F634 / 100) * G634,2)</f>
        <v>0</v>
      </c>
      <c r="I634" s="218"/>
      <c r="J634" s="219"/>
    </row>
    <row r="635" spans="1:10" x14ac:dyDescent="0.25">
      <c r="A635" s="227" t="s">
        <v>421</v>
      </c>
      <c r="B635" s="21"/>
      <c r="C635" s="220"/>
      <c r="D635" s="188"/>
      <c r="E635" s="221"/>
      <c r="F635" s="221"/>
      <c r="G635" s="222" t="s">
        <v>406</v>
      </c>
      <c r="H635" s="228">
        <f>SUM(H629:H634)</f>
        <v>0</v>
      </c>
      <c r="I635" s="224"/>
      <c r="J635" s="217" t="e">
        <f>SUM(J632:J634)</f>
        <v>#REF!</v>
      </c>
    </row>
    <row r="636" spans="1:10" x14ac:dyDescent="0.25">
      <c r="A636" s="188"/>
      <c r="B636" s="232"/>
      <c r="C636" s="226" t="s">
        <v>408</v>
      </c>
      <c r="D636" s="188"/>
      <c r="E636" s="221"/>
      <c r="F636" s="221"/>
      <c r="G636" s="222"/>
      <c r="H636" s="223"/>
      <c r="I636" s="224"/>
      <c r="J636" s="225"/>
    </row>
    <row r="637" spans="1:10" ht="15.75" thickBot="1" x14ac:dyDescent="0.3">
      <c r="A637" s="188" t="s">
        <v>423</v>
      </c>
      <c r="B637" s="232"/>
      <c r="C637" s="213" t="s">
        <v>514</v>
      </c>
      <c r="D637" s="214" t="s">
        <v>410</v>
      </c>
      <c r="E637" s="215"/>
      <c r="F637" s="215"/>
      <c r="G637" s="216"/>
      <c r="H637" s="217">
        <f>TRUNC(E637* (1 + F637 / 100) * G637,2)</f>
        <v>0</v>
      </c>
      <c r="I637" s="240" t="e">
        <f>SUM(J623:J636)/2</f>
        <v>#REF!</v>
      </c>
      <c r="J637" s="241" t="e">
        <f>IF($A$2="CD",IF($A$3=1,ROUND(SUM(J623:J636)/2,0),IF($A$3=3,ROUND(SUM(J623:J636)/2,-1),SUM(J623:J636)/2)),SUM(J623:J636)/2)</f>
        <v>#REF!</v>
      </c>
    </row>
    <row r="638" spans="1:10" ht="15.75" thickTop="1" x14ac:dyDescent="0.25">
      <c r="A638" s="188" t="s">
        <v>446</v>
      </c>
      <c r="B638" s="232"/>
      <c r="C638" s="213" t="s">
        <v>566</v>
      </c>
      <c r="D638" s="214" t="s">
        <v>416</v>
      </c>
      <c r="E638" s="215"/>
      <c r="F638" s="215"/>
      <c r="G638" s="216"/>
      <c r="H638" s="217">
        <f>TRUNC(E638* (1 + F638 / 100) * G638,2)</f>
        <v>0</v>
      </c>
      <c r="I638" s="224"/>
      <c r="J638" s="252"/>
    </row>
    <row r="639" spans="1:10" x14ac:dyDescent="0.25">
      <c r="A639" s="212" t="s">
        <v>361</v>
      </c>
      <c r="B639" s="232"/>
      <c r="C639" s="220"/>
      <c r="D639" s="188"/>
      <c r="E639" s="221"/>
      <c r="F639" s="221"/>
      <c r="G639" s="222" t="s">
        <v>412</v>
      </c>
      <c r="H639" s="228">
        <f>SUM(H636:H638)</f>
        <v>0</v>
      </c>
      <c r="I639" s="224"/>
      <c r="J639" s="219" t="e">
        <f>ROUND(J637*F732,2)</f>
        <v>#REF!</v>
      </c>
    </row>
    <row r="640" spans="1:10" x14ac:dyDescent="0.25">
      <c r="A640" s="212" t="s">
        <v>447</v>
      </c>
      <c r="B640" s="232"/>
      <c r="C640" s="230" t="s">
        <v>414</v>
      </c>
      <c r="D640" s="188"/>
      <c r="E640" s="221"/>
      <c r="F640" s="221"/>
      <c r="G640" s="222"/>
      <c r="H640" s="223"/>
      <c r="I640" s="224"/>
      <c r="J640" s="219" t="e">
        <f>ROUND(J637*F733,2)</f>
        <v>#REF!</v>
      </c>
    </row>
    <row r="641" spans="1:10" x14ac:dyDescent="0.25">
      <c r="A641" s="212" t="s">
        <v>448</v>
      </c>
      <c r="B641" s="232"/>
      <c r="C641" s="213" t="s">
        <v>415</v>
      </c>
      <c r="D641" s="214" t="s">
        <v>416</v>
      </c>
      <c r="E641" s="215"/>
      <c r="F641" s="215"/>
      <c r="G641" s="216"/>
      <c r="H641" s="217"/>
      <c r="I641" s="224"/>
      <c r="J641" s="219" t="e">
        <f>ROUND(J637*F734,2)</f>
        <v>#REF!</v>
      </c>
    </row>
    <row r="642" spans="1:10" x14ac:dyDescent="0.25">
      <c r="A642" s="212" t="s">
        <v>379</v>
      </c>
      <c r="B642" s="232"/>
      <c r="C642" s="220"/>
      <c r="D642" s="188"/>
      <c r="E642" s="221"/>
      <c r="F642" s="221"/>
      <c r="G642" s="222" t="s">
        <v>418</v>
      </c>
      <c r="H642" s="228">
        <f>SUM(H640:H641)</f>
        <v>0</v>
      </c>
      <c r="I642" s="224"/>
      <c r="J642" s="219" t="e">
        <f>ROUND(J641*F735,2)</f>
        <v>#REF!</v>
      </c>
    </row>
    <row r="643" spans="1:10" x14ac:dyDescent="0.25">
      <c r="A643" s="188" t="s">
        <v>449</v>
      </c>
      <c r="B643" s="232"/>
      <c r="C643" s="226" t="s">
        <v>420</v>
      </c>
      <c r="D643" s="188"/>
      <c r="E643" s="221"/>
      <c r="F643" s="221"/>
      <c r="G643" s="222"/>
      <c r="H643" s="223"/>
      <c r="I643" s="233"/>
      <c r="J643" s="261" t="e">
        <f>SUM(J639:J642)</f>
        <v>#REF!</v>
      </c>
    </row>
    <row r="644" spans="1:10" ht="16.899999999999999" customHeight="1" thickBot="1" x14ac:dyDescent="0.3">
      <c r="A644" s="188" t="s">
        <v>451</v>
      </c>
      <c r="B644" s="232"/>
      <c r="C644" s="213"/>
      <c r="D644" s="214"/>
      <c r="E644" s="215"/>
      <c r="F644" s="215"/>
      <c r="G644" s="216"/>
      <c r="H644" s="217"/>
      <c r="I644" s="240"/>
      <c r="J644" s="241" t="e">
        <f>IF($A$3=2,ROUND((J637+J643),2),IF($A$3=3,ROUND((J637+J643),-1),ROUND((J637+J643),0)))</f>
        <v>#REF!</v>
      </c>
    </row>
    <row r="645" spans="1:10" ht="15.75" thickTop="1" x14ac:dyDescent="0.25">
      <c r="C645" s="220"/>
      <c r="D645" s="188"/>
      <c r="E645" s="221"/>
      <c r="F645" s="221"/>
      <c r="G645" s="222" t="s">
        <v>422</v>
      </c>
      <c r="H645" s="217">
        <f>SUM(H643:H644)</f>
        <v>0</v>
      </c>
      <c r="I645" s="201"/>
      <c r="J645" s="202"/>
    </row>
    <row r="646" spans="1:10" ht="6" customHeight="1" thickBot="1" x14ac:dyDescent="0.3">
      <c r="C646" s="220"/>
      <c r="D646" s="188"/>
      <c r="E646" s="221"/>
      <c r="F646" s="221"/>
      <c r="G646" s="222"/>
      <c r="H646" s="223"/>
      <c r="I646" s="201"/>
      <c r="J646" s="202"/>
    </row>
    <row r="647" spans="1:10" ht="16.5" thickTop="1" thickBot="1" x14ac:dyDescent="0.3">
      <c r="A647" s="188" t="s">
        <v>577</v>
      </c>
      <c r="B647" s="203"/>
      <c r="C647" s="234"/>
      <c r="D647" s="235"/>
      <c r="E647" s="236"/>
      <c r="F647" s="237" t="s">
        <v>424</v>
      </c>
      <c r="G647" s="238">
        <f>SUM(H627:H646)/2</f>
        <v>0</v>
      </c>
      <c r="H647" s="265"/>
      <c r="I647" s="206" t="s">
        <v>389</v>
      </c>
      <c r="J647" s="207" t="s">
        <v>390</v>
      </c>
    </row>
    <row r="648" spans="1:10" ht="15.75" thickTop="1" x14ac:dyDescent="0.25">
      <c r="A648" s="188"/>
      <c r="B648" s="203"/>
      <c r="C648" s="247" t="s">
        <v>371</v>
      </c>
      <c r="D648" s="248"/>
      <c r="E648" s="249"/>
      <c r="F648" s="249"/>
      <c r="G648" s="250"/>
      <c r="H648" s="251"/>
      <c r="I648" s="246" t="e">
        <f>#REF!</f>
        <v>#REF!</v>
      </c>
      <c r="J648" s="211"/>
    </row>
    <row r="649" spans="1:10" x14ac:dyDescent="0.25">
      <c r="A649" s="212" t="s">
        <v>392</v>
      </c>
      <c r="B649" s="203"/>
      <c r="C649" s="253" t="s">
        <v>373</v>
      </c>
      <c r="D649" s="254"/>
      <c r="E649" s="255"/>
      <c r="F649" s="256"/>
      <c r="G649" s="257"/>
      <c r="H649" s="258">
        <f>ROUND(H647*F649,2)</f>
        <v>0</v>
      </c>
      <c r="I649" s="218"/>
      <c r="J649" s="219" t="s">
        <v>77</v>
      </c>
    </row>
    <row r="650" spans="1:10" x14ac:dyDescent="0.25">
      <c r="A650" s="212"/>
      <c r="B650" s="203"/>
      <c r="C650" s="253" t="s">
        <v>374</v>
      </c>
      <c r="D650" s="254"/>
      <c r="E650" s="255"/>
      <c r="F650" s="256"/>
      <c r="G650" s="257"/>
      <c r="H650" s="258">
        <f>ROUND(H647*F650,2)</f>
        <v>0</v>
      </c>
      <c r="I650" s="233"/>
      <c r="J650" s="225"/>
    </row>
    <row r="651" spans="1:10" x14ac:dyDescent="0.25">
      <c r="A651" s="212" t="s">
        <v>407</v>
      </c>
      <c r="B651" s="203"/>
      <c r="C651" s="253" t="s">
        <v>375</v>
      </c>
      <c r="D651" s="254"/>
      <c r="E651" s="255"/>
      <c r="F651" s="256"/>
      <c r="G651" s="257"/>
      <c r="H651" s="258">
        <f>ROUND(H647*F651,2)</f>
        <v>0</v>
      </c>
      <c r="I651" s="224"/>
      <c r="J651" s="225"/>
    </row>
    <row r="652" spans="1:10" x14ac:dyDescent="0.25">
      <c r="A652" s="212">
        <v>200006</v>
      </c>
      <c r="B652" s="203" t="s">
        <v>408</v>
      </c>
      <c r="C652" s="253" t="s">
        <v>377</v>
      </c>
      <c r="D652" s="254"/>
      <c r="E652" s="255"/>
      <c r="F652" s="256"/>
      <c r="G652" s="257"/>
      <c r="H652" s="258">
        <f>ROUND(H651*F652,2)</f>
        <v>0</v>
      </c>
      <c r="I652" s="218" t="e">
        <f>I648 * (E745 * (1+F745/100))</f>
        <v>#REF!</v>
      </c>
      <c r="J652" s="219" t="e">
        <f>H745 * I648</f>
        <v>#REF!</v>
      </c>
    </row>
    <row r="653" spans="1:10" x14ac:dyDescent="0.25">
      <c r="A653" s="188" t="s">
        <v>411</v>
      </c>
      <c r="B653" s="203"/>
      <c r="C653" s="226" t="s">
        <v>450</v>
      </c>
      <c r="D653" s="188"/>
      <c r="E653" s="221"/>
      <c r="F653" s="221"/>
      <c r="G653" s="259"/>
      <c r="H653" s="260">
        <f>SUM(H649:H652)</f>
        <v>0</v>
      </c>
      <c r="I653" s="224"/>
      <c r="J653" s="229" t="e">
        <f>SUM(J651:J652)</f>
        <v>#REF!</v>
      </c>
    </row>
    <row r="654" spans="1:10" ht="15.75" thickBot="1" x14ac:dyDescent="0.3">
      <c r="A654" s="212" t="s">
        <v>413</v>
      </c>
      <c r="B654" s="203"/>
      <c r="C654" s="262"/>
      <c r="D654" s="263"/>
      <c r="E654" s="236"/>
      <c r="F654" s="237" t="s">
        <v>452</v>
      </c>
      <c r="G654" s="264">
        <f>H653+H647</f>
        <v>0</v>
      </c>
      <c r="H654" s="265">
        <f>IF($A$3=2,ROUND((H647+H653),2),IF($A$3=3,ROUND((H647+H653),-1),ROUND((H647+H653),0)))</f>
        <v>0</v>
      </c>
      <c r="I654" s="224"/>
      <c r="J654" s="225"/>
    </row>
    <row r="655" spans="1:10" ht="4.9000000000000004" customHeight="1" thickTop="1" x14ac:dyDescent="0.25">
      <c r="A655" s="212">
        <v>300026</v>
      </c>
      <c r="B655" s="203" t="s">
        <v>414</v>
      </c>
      <c r="C655" s="199"/>
      <c r="D655" s="200"/>
      <c r="E655" s="21"/>
      <c r="F655" s="21"/>
      <c r="G655" s="21"/>
      <c r="H655" s="21"/>
      <c r="I655" s="218" t="e">
        <f>I648 * (E748 * (1+F748/100))</f>
        <v>#REF!</v>
      </c>
      <c r="J655" s="219" t="e">
        <f>H748 * I648</f>
        <v>#REF!</v>
      </c>
    </row>
    <row r="656" spans="1:10" ht="10.9" customHeight="1" thickBot="1" x14ac:dyDescent="0.3">
      <c r="A656" s="188" t="s">
        <v>417</v>
      </c>
      <c r="B656" s="203"/>
      <c r="C656" s="199"/>
      <c r="D656" s="200"/>
      <c r="E656" s="21"/>
      <c r="F656" s="21"/>
      <c r="G656" s="21"/>
      <c r="H656" s="21"/>
      <c r="I656" s="224"/>
      <c r="J656" s="229" t="e">
        <f>SUM(J654:J655)</f>
        <v>#REF!</v>
      </c>
    </row>
    <row r="657" spans="1:10" ht="15.75" thickTop="1" x14ac:dyDescent="0.25">
      <c r="A657" s="188" t="s">
        <v>419</v>
      </c>
      <c r="B657" s="21"/>
      <c r="C657" s="399" t="s">
        <v>118</v>
      </c>
      <c r="D657" s="400"/>
      <c r="E657" s="400"/>
      <c r="F657" s="400"/>
      <c r="G657" s="204"/>
      <c r="H657" s="205" t="s">
        <v>440</v>
      </c>
      <c r="I657" s="224"/>
      <c r="J657" s="225"/>
    </row>
    <row r="658" spans="1:10" x14ac:dyDescent="0.25">
      <c r="A658" s="212"/>
      <c r="B658" s="203"/>
      <c r="C658" s="401"/>
      <c r="D658" s="402"/>
      <c r="E658" s="402"/>
      <c r="F658" s="402"/>
      <c r="G658" s="208"/>
      <c r="H658" s="209" t="s">
        <v>578</v>
      </c>
      <c r="I658" s="218"/>
      <c r="J658" s="219"/>
    </row>
    <row r="659" spans="1:10" x14ac:dyDescent="0.25">
      <c r="A659" s="227" t="s">
        <v>421</v>
      </c>
      <c r="B659" s="21"/>
      <c r="C659" s="213" t="s">
        <v>73</v>
      </c>
      <c r="D659" s="214" t="s">
        <v>74</v>
      </c>
      <c r="E659" s="215" t="s">
        <v>75</v>
      </c>
      <c r="F659" s="215" t="s">
        <v>393</v>
      </c>
      <c r="G659" s="216" t="s">
        <v>394</v>
      </c>
      <c r="H659" s="217" t="s">
        <v>77</v>
      </c>
      <c r="I659" s="224"/>
      <c r="J659" s="219">
        <f>SUM(J657:J658)</f>
        <v>0</v>
      </c>
    </row>
    <row r="660" spans="1:10" x14ac:dyDescent="0.25">
      <c r="A660" s="188"/>
      <c r="B660" s="232"/>
      <c r="C660" s="220"/>
      <c r="D660" s="188"/>
      <c r="E660" s="221"/>
      <c r="F660" s="221"/>
      <c r="G660" s="222"/>
      <c r="H660" s="223"/>
      <c r="I660" s="224"/>
      <c r="J660" s="225"/>
    </row>
    <row r="661" spans="1:10" ht="15.75" thickBot="1" x14ac:dyDescent="0.3">
      <c r="A661" s="188" t="s">
        <v>423</v>
      </c>
      <c r="B661" s="232"/>
      <c r="C661" s="226" t="s">
        <v>396</v>
      </c>
      <c r="D661" s="188"/>
      <c r="E661" s="221"/>
      <c r="F661" s="221"/>
      <c r="G661" s="222"/>
      <c r="H661" s="223"/>
      <c r="I661" s="240" t="e">
        <f>SUM(J649:J660)/2</f>
        <v>#REF!</v>
      </c>
      <c r="J661" s="241" t="e">
        <f>IF($A$2="CD",IF($A$3=1,ROUND(SUM(J649:J660)/2,0),IF($A$3=3,ROUND(SUM(J649:J660)/2,-1),SUM(J649:J660)/2)),SUM(J649:J660)/2)</f>
        <v>#REF!</v>
      </c>
    </row>
    <row r="662" spans="1:10" ht="15.75" thickTop="1" x14ac:dyDescent="0.25">
      <c r="A662" s="188" t="s">
        <v>446</v>
      </c>
      <c r="B662" s="232"/>
      <c r="C662" s="213" t="s">
        <v>579</v>
      </c>
      <c r="D662" s="214" t="s">
        <v>434</v>
      </c>
      <c r="E662" s="215"/>
      <c r="F662" s="215"/>
      <c r="G662" s="216"/>
      <c r="H662" s="217"/>
      <c r="I662" s="224"/>
      <c r="J662" s="252"/>
    </row>
    <row r="663" spans="1:10" x14ac:dyDescent="0.25">
      <c r="A663" s="212" t="s">
        <v>361</v>
      </c>
      <c r="B663" s="232"/>
      <c r="C663" s="220"/>
      <c r="D663" s="188"/>
      <c r="E663" s="221"/>
      <c r="F663" s="221"/>
      <c r="G663" s="222" t="s">
        <v>406</v>
      </c>
      <c r="H663" s="228">
        <f>SUM(H661:H662)</f>
        <v>0</v>
      </c>
      <c r="I663" s="224"/>
      <c r="J663" s="219" t="e">
        <f>ROUND(J661*F756,2)</f>
        <v>#REF!</v>
      </c>
    </row>
    <row r="664" spans="1:10" x14ac:dyDescent="0.25">
      <c r="A664" s="212" t="s">
        <v>447</v>
      </c>
      <c r="B664" s="232"/>
      <c r="C664" s="226" t="s">
        <v>408</v>
      </c>
      <c r="D664" s="188"/>
      <c r="E664" s="221"/>
      <c r="F664" s="221"/>
      <c r="G664" s="222"/>
      <c r="H664" s="223"/>
      <c r="I664" s="224"/>
      <c r="J664" s="219" t="e">
        <f>ROUND(J661*F757,2)</f>
        <v>#REF!</v>
      </c>
    </row>
    <row r="665" spans="1:10" x14ac:dyDescent="0.25">
      <c r="A665" s="212" t="s">
        <v>448</v>
      </c>
      <c r="B665" s="232"/>
      <c r="C665" s="213" t="s">
        <v>580</v>
      </c>
      <c r="D665" s="214" t="s">
        <v>410</v>
      </c>
      <c r="E665" s="215"/>
      <c r="F665" s="215"/>
      <c r="G665" s="216"/>
      <c r="H665" s="217"/>
      <c r="I665" s="224"/>
      <c r="J665" s="219" t="e">
        <f>ROUND(J661*F758,2)</f>
        <v>#REF!</v>
      </c>
    </row>
    <row r="666" spans="1:10" x14ac:dyDescent="0.25">
      <c r="A666" s="212" t="s">
        <v>379</v>
      </c>
      <c r="B666" s="232"/>
      <c r="C666" s="220"/>
      <c r="D666" s="188"/>
      <c r="E666" s="221"/>
      <c r="F666" s="221"/>
      <c r="G666" s="222" t="s">
        <v>412</v>
      </c>
      <c r="H666" s="228">
        <f>SUM(H664:H665)</f>
        <v>0</v>
      </c>
      <c r="I666" s="224"/>
      <c r="J666" s="219" t="e">
        <f>ROUND(J665*F759,2)</f>
        <v>#REF!</v>
      </c>
    </row>
    <row r="667" spans="1:10" x14ac:dyDescent="0.25">
      <c r="A667" s="188" t="s">
        <v>449</v>
      </c>
      <c r="B667" s="232"/>
      <c r="C667" s="230" t="s">
        <v>414</v>
      </c>
      <c r="D667" s="188"/>
      <c r="E667" s="221"/>
      <c r="F667" s="221"/>
      <c r="G667" s="222"/>
      <c r="H667" s="223"/>
      <c r="I667" s="233"/>
      <c r="J667" s="261" t="e">
        <f>SUM(J663:J666)</f>
        <v>#REF!</v>
      </c>
    </row>
    <row r="668" spans="1:10" ht="15.75" thickBot="1" x14ac:dyDescent="0.3">
      <c r="A668" s="188" t="s">
        <v>451</v>
      </c>
      <c r="B668" s="232"/>
      <c r="C668" s="213" t="s">
        <v>415</v>
      </c>
      <c r="D668" s="214" t="s">
        <v>416</v>
      </c>
      <c r="E668" s="215"/>
      <c r="F668" s="215"/>
      <c r="G668" s="216"/>
      <c r="H668" s="217"/>
      <c r="I668" s="240"/>
      <c r="J668" s="241" t="e">
        <f>IF($A$3=2,ROUND((J661+J667),2),IF($A$3=3,ROUND((J661+J667),-1),ROUND((J661+J667),0)))</f>
        <v>#REF!</v>
      </c>
    </row>
    <row r="669" spans="1:10" ht="15.75" thickTop="1" x14ac:dyDescent="0.25">
      <c r="C669" s="213" t="s">
        <v>443</v>
      </c>
      <c r="D669" s="214" t="s">
        <v>444</v>
      </c>
      <c r="E669" s="215"/>
      <c r="F669" s="215"/>
      <c r="G669" s="216"/>
      <c r="H669" s="217"/>
      <c r="I669" s="201"/>
      <c r="J669" s="202"/>
    </row>
    <row r="670" spans="1:10" x14ac:dyDescent="0.25">
      <c r="C670" s="220"/>
      <c r="D670" s="188"/>
      <c r="E670" s="221"/>
      <c r="F670" s="221"/>
      <c r="G670" s="222" t="s">
        <v>418</v>
      </c>
      <c r="H670" s="228">
        <f>SUM(H667:H669)</f>
        <v>0</v>
      </c>
      <c r="I670" s="201"/>
      <c r="J670" s="202"/>
    </row>
    <row r="671" spans="1:10" x14ac:dyDescent="0.25">
      <c r="C671" s="226" t="s">
        <v>420</v>
      </c>
      <c r="D671" s="188"/>
      <c r="E671" s="221"/>
      <c r="F671" s="221"/>
      <c r="G671" s="222"/>
      <c r="H671" s="223"/>
      <c r="I671" s="201"/>
      <c r="J671" s="202"/>
    </row>
    <row r="672" spans="1:10" x14ac:dyDescent="0.25">
      <c r="C672" s="213"/>
      <c r="D672" s="214"/>
      <c r="E672" s="215"/>
      <c r="F672" s="215"/>
      <c r="G672" s="216"/>
      <c r="H672" s="217"/>
      <c r="I672" s="201"/>
      <c r="J672" s="202"/>
    </row>
    <row r="673" spans="1:10" x14ac:dyDescent="0.25">
      <c r="C673" s="220"/>
      <c r="D673" s="188"/>
      <c r="E673" s="221"/>
      <c r="F673" s="221"/>
      <c r="G673" s="222" t="s">
        <v>422</v>
      </c>
      <c r="H673" s="217">
        <f>SUM(H671:H672)</f>
        <v>0</v>
      </c>
      <c r="I673" s="201"/>
      <c r="J673" s="202"/>
    </row>
    <row r="674" spans="1:10" ht="7.9" customHeight="1" x14ac:dyDescent="0.25">
      <c r="C674" s="220"/>
      <c r="D674" s="188"/>
      <c r="E674" s="221"/>
      <c r="F674" s="221"/>
      <c r="G674" s="222"/>
      <c r="H674" s="223"/>
      <c r="I674" s="201"/>
      <c r="J674" s="202"/>
    </row>
    <row r="675" spans="1:10" ht="15.75" thickBot="1" x14ac:dyDescent="0.3">
      <c r="C675" s="234"/>
      <c r="D675" s="235"/>
      <c r="E675" s="236"/>
      <c r="F675" s="237" t="s">
        <v>424</v>
      </c>
      <c r="G675" s="238">
        <f>SUM(H659:H674)/2</f>
        <v>0</v>
      </c>
      <c r="H675" s="265"/>
      <c r="I675" s="201"/>
      <c r="J675" s="202"/>
    </row>
    <row r="676" spans="1:10" ht="15.75" thickTop="1" x14ac:dyDescent="0.25">
      <c r="A676" s="188" t="s">
        <v>581</v>
      </c>
      <c r="B676" s="203"/>
      <c r="C676" s="247" t="s">
        <v>371</v>
      </c>
      <c r="D676" s="248"/>
      <c r="E676" s="249"/>
      <c r="F676" s="249"/>
      <c r="G676" s="250"/>
      <c r="H676" s="251"/>
      <c r="I676" s="206" t="s">
        <v>389</v>
      </c>
      <c r="J676" s="207" t="s">
        <v>390</v>
      </c>
    </row>
    <row r="677" spans="1:10" ht="13.15" customHeight="1" x14ac:dyDescent="0.25">
      <c r="A677" s="188"/>
      <c r="B677" s="203"/>
      <c r="C677" s="253" t="s">
        <v>373</v>
      </c>
      <c r="D677" s="254"/>
      <c r="E677" s="255"/>
      <c r="F677" s="256"/>
      <c r="G677" s="257"/>
      <c r="H677" s="258">
        <f>ROUND(H675*F677,2)</f>
        <v>0</v>
      </c>
      <c r="I677" s="246" t="e">
        <f>#REF!</f>
        <v>#REF!</v>
      </c>
      <c r="J677" s="211"/>
    </row>
    <row r="678" spans="1:10" x14ac:dyDescent="0.25">
      <c r="A678" s="212" t="s">
        <v>392</v>
      </c>
      <c r="B678" s="203"/>
      <c r="C678" s="253" t="s">
        <v>374</v>
      </c>
      <c r="D678" s="254"/>
      <c r="E678" s="255"/>
      <c r="F678" s="256"/>
      <c r="G678" s="257"/>
      <c r="H678" s="258">
        <f>ROUND(H675*F678,2)</f>
        <v>0</v>
      </c>
      <c r="I678" s="218"/>
      <c r="J678" s="219" t="s">
        <v>77</v>
      </c>
    </row>
    <row r="679" spans="1:10" x14ac:dyDescent="0.25">
      <c r="A679" s="212"/>
      <c r="B679" s="203"/>
      <c r="C679" s="253" t="s">
        <v>375</v>
      </c>
      <c r="D679" s="254"/>
      <c r="E679" s="255"/>
      <c r="F679" s="256"/>
      <c r="G679" s="257"/>
      <c r="H679" s="258">
        <f>ROUND(H675*F679,2)</f>
        <v>0</v>
      </c>
      <c r="I679" s="224"/>
      <c r="J679" s="225"/>
    </row>
    <row r="680" spans="1:10" x14ac:dyDescent="0.25">
      <c r="A680" s="212" t="s">
        <v>407</v>
      </c>
      <c r="B680" s="203"/>
      <c r="C680" s="253" t="s">
        <v>377</v>
      </c>
      <c r="D680" s="254"/>
      <c r="E680" s="255"/>
      <c r="F680" s="256"/>
      <c r="G680" s="257"/>
      <c r="H680" s="258">
        <f>ROUND(H679*F680,2)</f>
        <v>0</v>
      </c>
      <c r="I680" s="224"/>
      <c r="J680" s="225"/>
    </row>
    <row r="681" spans="1:10" x14ac:dyDescent="0.25">
      <c r="A681" s="212">
        <v>200009</v>
      </c>
      <c r="B681" s="203" t="s">
        <v>408</v>
      </c>
      <c r="C681" s="226" t="s">
        <v>450</v>
      </c>
      <c r="D681" s="188"/>
      <c r="E681" s="221"/>
      <c r="F681" s="221"/>
      <c r="G681" s="259"/>
      <c r="H681" s="260">
        <f>SUM(H677:H680)</f>
        <v>0</v>
      </c>
      <c r="I681" s="218" t="e">
        <f>I677 * (E906 * (1+F906/100))</f>
        <v>#REF!</v>
      </c>
      <c r="J681" s="219" t="e">
        <f>H906 * I677</f>
        <v>#REF!</v>
      </c>
    </row>
    <row r="682" spans="1:10" ht="15.75" thickBot="1" x14ac:dyDescent="0.3">
      <c r="A682" s="188" t="s">
        <v>411</v>
      </c>
      <c r="B682" s="203"/>
      <c r="C682" s="262"/>
      <c r="D682" s="263"/>
      <c r="E682" s="236"/>
      <c r="F682" s="237" t="s">
        <v>452</v>
      </c>
      <c r="G682" s="278">
        <f>H681+H675</f>
        <v>0</v>
      </c>
      <c r="H682" s="273">
        <f>IF($A$3=2,ROUND((H675+H681),2),IF($A$3=3,ROUND((H675+H681),-1),ROUND((H675+H681),0)))</f>
        <v>0</v>
      </c>
      <c r="I682" s="224"/>
      <c r="J682" s="229" t="e">
        <f>SUM(J680:J681)</f>
        <v>#REF!</v>
      </c>
    </row>
    <row r="683" spans="1:10" ht="15.75" thickTop="1" x14ac:dyDescent="0.25">
      <c r="A683" s="212" t="s">
        <v>413</v>
      </c>
      <c r="B683" s="203"/>
      <c r="C683" s="199"/>
      <c r="D683" s="200"/>
      <c r="E683" s="21"/>
      <c r="F683" s="21"/>
      <c r="G683" s="21"/>
      <c r="H683" s="21"/>
      <c r="I683" s="224"/>
      <c r="J683" s="225"/>
    </row>
    <row r="684" spans="1:10" ht="15.75" thickBot="1" x14ac:dyDescent="0.3">
      <c r="A684" s="212">
        <v>300026</v>
      </c>
      <c r="B684" s="203" t="s">
        <v>414</v>
      </c>
      <c r="C684" s="199"/>
      <c r="D684" s="200"/>
      <c r="E684" s="21"/>
      <c r="F684" s="21"/>
      <c r="G684" s="21"/>
      <c r="H684" s="21"/>
      <c r="I684" s="218" t="e">
        <f>I677 * (E909 * (1+F909/100))</f>
        <v>#REF!</v>
      </c>
      <c r="J684" s="219" t="e">
        <f>H909 * I677</f>
        <v>#REF!</v>
      </c>
    </row>
    <row r="685" spans="1:10" ht="15.75" thickTop="1" x14ac:dyDescent="0.25">
      <c r="A685" s="212">
        <v>300002</v>
      </c>
      <c r="B685" s="203" t="s">
        <v>414</v>
      </c>
      <c r="C685" s="399" t="s">
        <v>120</v>
      </c>
      <c r="D685" s="400"/>
      <c r="E685" s="400"/>
      <c r="F685" s="400"/>
      <c r="G685" s="204"/>
      <c r="H685" s="205" t="s">
        <v>440</v>
      </c>
      <c r="I685" s="218" t="e">
        <f>I677 * (E910 * (1+F910/100))</f>
        <v>#REF!</v>
      </c>
      <c r="J685" s="219" t="e">
        <f>H910 * I677</f>
        <v>#REF!</v>
      </c>
    </row>
    <row r="686" spans="1:10" x14ac:dyDescent="0.25">
      <c r="A686" s="212">
        <v>300050</v>
      </c>
      <c r="B686" s="203" t="s">
        <v>414</v>
      </c>
      <c r="C686" s="401"/>
      <c r="D686" s="402"/>
      <c r="E686" s="402"/>
      <c r="F686" s="402"/>
      <c r="G686" s="208"/>
      <c r="H686" s="209" t="s">
        <v>582</v>
      </c>
      <c r="I686" s="218" t="e">
        <f>I677 * (E911 * (1+F911/100))</f>
        <v>#REF!</v>
      </c>
      <c r="J686" s="219" t="e">
        <f>H911 * I677</f>
        <v>#REF!</v>
      </c>
    </row>
    <row r="687" spans="1:10" x14ac:dyDescent="0.25">
      <c r="A687" s="188" t="s">
        <v>417</v>
      </c>
      <c r="B687" s="203"/>
      <c r="C687" s="213" t="s">
        <v>73</v>
      </c>
      <c r="D687" s="214" t="s">
        <v>74</v>
      </c>
      <c r="E687" s="215" t="s">
        <v>75</v>
      </c>
      <c r="F687" s="215" t="s">
        <v>393</v>
      </c>
      <c r="G687" s="216" t="s">
        <v>394</v>
      </c>
      <c r="H687" s="217" t="s">
        <v>77</v>
      </c>
      <c r="I687" s="224"/>
      <c r="J687" s="229" t="e">
        <f>SUM(J683:J686)</f>
        <v>#REF!</v>
      </c>
    </row>
    <row r="688" spans="1:10" x14ac:dyDescent="0.25">
      <c r="A688" s="188" t="s">
        <v>419</v>
      </c>
      <c r="B688" s="21"/>
      <c r="C688" s="220"/>
      <c r="D688" s="188"/>
      <c r="E688" s="221"/>
      <c r="F688" s="221"/>
      <c r="G688" s="222"/>
      <c r="H688" s="223"/>
      <c r="I688" s="224"/>
      <c r="J688" s="225"/>
    </row>
    <row r="689" spans="1:10" x14ac:dyDescent="0.25">
      <c r="A689" s="212"/>
      <c r="B689" s="203"/>
      <c r="C689" s="226" t="s">
        <v>396</v>
      </c>
      <c r="D689" s="188"/>
      <c r="E689" s="221"/>
      <c r="F689" s="221"/>
      <c r="G689" s="222"/>
      <c r="H689" s="223"/>
      <c r="I689" s="218"/>
      <c r="J689" s="219"/>
    </row>
    <row r="690" spans="1:10" x14ac:dyDescent="0.25">
      <c r="A690" s="227" t="s">
        <v>421</v>
      </c>
      <c r="B690" s="21"/>
      <c r="C690" s="213" t="s">
        <v>583</v>
      </c>
      <c r="D690" s="214" t="s">
        <v>584</v>
      </c>
      <c r="E690" s="215"/>
      <c r="F690" s="215"/>
      <c r="G690" s="216"/>
      <c r="H690" s="217">
        <f>TRUNC(E690* (1 + F690 / 100) * G690,2)</f>
        <v>0</v>
      </c>
      <c r="I690" s="224"/>
      <c r="J690" s="219">
        <f>SUM(J688:J689)</f>
        <v>0</v>
      </c>
    </row>
    <row r="691" spans="1:10" x14ac:dyDescent="0.25">
      <c r="A691" s="188"/>
      <c r="B691" s="232"/>
      <c r="C691" s="213" t="s">
        <v>585</v>
      </c>
      <c r="D691" s="214" t="s">
        <v>434</v>
      </c>
      <c r="E691" s="215"/>
      <c r="F691" s="215"/>
      <c r="G691" s="216"/>
      <c r="H691" s="217">
        <f>TRUNC(E691* (1 + F691 / 100) * G691,2)</f>
        <v>0</v>
      </c>
      <c r="I691" s="233"/>
      <c r="J691" s="225"/>
    </row>
    <row r="692" spans="1:10" ht="15.75" thickBot="1" x14ac:dyDescent="0.3">
      <c r="A692" s="188" t="s">
        <v>423</v>
      </c>
      <c r="B692" s="232"/>
      <c r="C692" s="213" t="s">
        <v>586</v>
      </c>
      <c r="D692" s="214" t="s">
        <v>587</v>
      </c>
      <c r="E692" s="215"/>
      <c r="F692" s="215"/>
      <c r="G692" s="216"/>
      <c r="H692" s="217">
        <f>TRUNC(E692* (1 + F692 / 100) * G692,2)</f>
        <v>0</v>
      </c>
      <c r="I692" s="240" t="e">
        <f>SUM(J678:J691)/2</f>
        <v>#REF!</v>
      </c>
      <c r="J692" s="241" t="e">
        <f>IF($A$2="CD",IF($A$3=1,ROUND(SUM(J678:J691)/2,0),IF($A$3=3,ROUND(SUM(J678:J691)/2,-1),SUM(J678:J691)/2)),SUM(J678:J691)/2)</f>
        <v>#REF!</v>
      </c>
    </row>
    <row r="693" spans="1:10" ht="15.75" thickTop="1" x14ac:dyDescent="0.25">
      <c r="A693" s="188" t="s">
        <v>446</v>
      </c>
      <c r="B693" s="232"/>
      <c r="C693" s="220"/>
      <c r="D693" s="188"/>
      <c r="E693" s="221"/>
      <c r="F693" s="221"/>
      <c r="G693" s="222" t="s">
        <v>406</v>
      </c>
      <c r="H693" s="228">
        <f>SUM(H689:H692)</f>
        <v>0</v>
      </c>
      <c r="I693" s="224"/>
      <c r="J693" s="252"/>
    </row>
    <row r="694" spans="1:10" x14ac:dyDescent="0.25">
      <c r="A694" s="212" t="s">
        <v>361</v>
      </c>
      <c r="B694" s="232"/>
      <c r="C694" s="226" t="s">
        <v>408</v>
      </c>
      <c r="D694" s="188"/>
      <c r="E694" s="221"/>
      <c r="F694" s="221"/>
      <c r="G694" s="222"/>
      <c r="H694" s="223"/>
      <c r="I694" s="224"/>
      <c r="J694" s="219" t="e">
        <f>ROUND(J692*F919,2)</f>
        <v>#REF!</v>
      </c>
    </row>
    <row r="695" spans="1:10" x14ac:dyDescent="0.25">
      <c r="A695" s="212" t="s">
        <v>447</v>
      </c>
      <c r="B695" s="232"/>
      <c r="C695" s="213" t="s">
        <v>467</v>
      </c>
      <c r="D695" s="214" t="s">
        <v>410</v>
      </c>
      <c r="E695" s="215"/>
      <c r="F695" s="215"/>
      <c r="G695" s="216"/>
      <c r="H695" s="217">
        <f>TRUNC(E695* (1 + F695 / 100) * G695,2)</f>
        <v>0</v>
      </c>
      <c r="I695" s="224"/>
      <c r="J695" s="219" t="e">
        <f>ROUND(J692*F920,2)</f>
        <v>#REF!</v>
      </c>
    </row>
    <row r="696" spans="1:10" x14ac:dyDescent="0.25">
      <c r="A696" s="212" t="s">
        <v>448</v>
      </c>
      <c r="B696" s="232"/>
      <c r="C696" s="220"/>
      <c r="D696" s="188"/>
      <c r="E696" s="221"/>
      <c r="F696" s="221"/>
      <c r="G696" s="222" t="s">
        <v>412</v>
      </c>
      <c r="H696" s="228">
        <f>SUM(H694:H695)</f>
        <v>0</v>
      </c>
      <c r="I696" s="224"/>
      <c r="J696" s="219" t="e">
        <f>ROUND(J692*F921,2)</f>
        <v>#REF!</v>
      </c>
    </row>
    <row r="697" spans="1:10" x14ac:dyDescent="0.25">
      <c r="A697" s="212" t="s">
        <v>379</v>
      </c>
      <c r="B697" s="232"/>
      <c r="C697" s="230" t="s">
        <v>414</v>
      </c>
      <c r="D697" s="188"/>
      <c r="E697" s="221"/>
      <c r="F697" s="221"/>
      <c r="G697" s="222"/>
      <c r="H697" s="223"/>
      <c r="I697" s="224"/>
      <c r="J697" s="219" t="e">
        <f>ROUND(J696*F922,2)</f>
        <v>#REF!</v>
      </c>
    </row>
    <row r="698" spans="1:10" x14ac:dyDescent="0.25">
      <c r="A698" s="188" t="s">
        <v>449</v>
      </c>
      <c r="B698" s="232"/>
      <c r="C698" s="213" t="s">
        <v>415</v>
      </c>
      <c r="D698" s="214" t="s">
        <v>416</v>
      </c>
      <c r="E698" s="215"/>
      <c r="F698" s="215"/>
      <c r="G698" s="216"/>
      <c r="H698" s="217">
        <f>TRUNC(E698* (1 + F698 / 100) * G698,2)</f>
        <v>0</v>
      </c>
      <c r="I698" s="233"/>
      <c r="J698" s="261" t="e">
        <f>SUM(J694:J697)</f>
        <v>#REF!</v>
      </c>
    </row>
    <row r="699" spans="1:10" ht="15.75" thickBot="1" x14ac:dyDescent="0.3">
      <c r="A699" s="188" t="s">
        <v>451</v>
      </c>
      <c r="B699" s="232"/>
      <c r="C699" s="220"/>
      <c r="D699" s="188"/>
      <c r="E699" s="221"/>
      <c r="F699" s="221"/>
      <c r="G699" s="222" t="s">
        <v>418</v>
      </c>
      <c r="H699" s="228">
        <f>SUM(H697:H698)</f>
        <v>0</v>
      </c>
      <c r="I699" s="240"/>
      <c r="J699" s="241" t="e">
        <f>IF($A$3=2,ROUND((J692+J698),2),IF($A$3=3,ROUND((J692+J698),-1),ROUND((J692+J698),0)))</f>
        <v>#REF!</v>
      </c>
    </row>
    <row r="700" spans="1:10" ht="15.75" thickTop="1" x14ac:dyDescent="0.25">
      <c r="C700" s="226" t="s">
        <v>420</v>
      </c>
      <c r="D700" s="188"/>
      <c r="E700" s="221"/>
      <c r="F700" s="221"/>
      <c r="G700" s="222"/>
      <c r="H700" s="223"/>
      <c r="I700" s="201"/>
      <c r="J700" s="202"/>
    </row>
    <row r="701" spans="1:10" x14ac:dyDescent="0.25">
      <c r="C701" s="213"/>
      <c r="D701" s="214"/>
      <c r="E701" s="215"/>
      <c r="F701" s="215"/>
      <c r="G701" s="216"/>
      <c r="H701" s="217"/>
      <c r="I701" s="201"/>
      <c r="J701" s="202"/>
    </row>
    <row r="702" spans="1:10" ht="15.75" thickBot="1" x14ac:dyDescent="0.3">
      <c r="C702" s="220"/>
      <c r="D702" s="188"/>
      <c r="E702" s="221"/>
      <c r="F702" s="221"/>
      <c r="G702" s="222" t="s">
        <v>422</v>
      </c>
      <c r="H702" s="217">
        <f>SUM(H700:H701)</f>
        <v>0</v>
      </c>
      <c r="I702" s="201"/>
      <c r="J702" s="202"/>
    </row>
    <row r="703" spans="1:10" ht="15.75" thickTop="1" x14ac:dyDescent="0.25">
      <c r="A703" s="188" t="s">
        <v>588</v>
      </c>
      <c r="B703" s="203"/>
      <c r="C703" s="220"/>
      <c r="D703" s="188"/>
      <c r="E703" s="221"/>
      <c r="F703" s="221"/>
      <c r="G703" s="222"/>
      <c r="H703" s="223"/>
      <c r="I703" s="206" t="s">
        <v>389</v>
      </c>
      <c r="J703" s="207" t="s">
        <v>390</v>
      </c>
    </row>
    <row r="704" spans="1:10" ht="15.75" thickBot="1" x14ac:dyDescent="0.3">
      <c r="A704" s="188"/>
      <c r="B704" s="203"/>
      <c r="C704" s="234"/>
      <c r="D704" s="235"/>
      <c r="E704" s="236"/>
      <c r="F704" s="237" t="s">
        <v>424</v>
      </c>
      <c r="G704" s="238">
        <f>SUM(H687:H703)/2</f>
        <v>0</v>
      </c>
      <c r="H704" s="265"/>
      <c r="I704" s="246" t="e">
        <f>#REF!</f>
        <v>#REF!</v>
      </c>
      <c r="J704" s="211"/>
    </row>
    <row r="705" spans="1:10" ht="15.75" thickTop="1" x14ac:dyDescent="0.25">
      <c r="A705" s="212" t="s">
        <v>392</v>
      </c>
      <c r="B705" s="203"/>
      <c r="C705" s="247" t="s">
        <v>371</v>
      </c>
      <c r="D705" s="248"/>
      <c r="E705" s="249"/>
      <c r="F705" s="249"/>
      <c r="G705" s="250"/>
      <c r="H705" s="251"/>
      <c r="I705" s="218"/>
      <c r="J705" s="219" t="s">
        <v>77</v>
      </c>
    </row>
    <row r="706" spans="1:10" x14ac:dyDescent="0.25">
      <c r="A706" s="212"/>
      <c r="B706" s="203"/>
      <c r="C706" s="253" t="s">
        <v>373</v>
      </c>
      <c r="D706" s="254"/>
      <c r="E706" s="255"/>
      <c r="F706" s="256"/>
      <c r="G706" s="257"/>
      <c r="H706" s="258">
        <f>ROUND(H704*F706,2)</f>
        <v>0</v>
      </c>
      <c r="I706" s="224"/>
      <c r="J706" s="225"/>
    </row>
    <row r="707" spans="1:10" x14ac:dyDescent="0.25">
      <c r="A707" s="212" t="s">
        <v>395</v>
      </c>
      <c r="B707" s="203"/>
      <c r="C707" s="253" t="s">
        <v>374</v>
      </c>
      <c r="D707" s="254"/>
      <c r="E707" s="255"/>
      <c r="F707" s="256"/>
      <c r="G707" s="257"/>
      <c r="H707" s="258">
        <f>ROUND(H704*F707,2)</f>
        <v>0</v>
      </c>
      <c r="I707" s="224"/>
      <c r="J707" s="225"/>
    </row>
    <row r="708" spans="1:10" x14ac:dyDescent="0.25">
      <c r="A708" s="212">
        <v>101651</v>
      </c>
      <c r="B708" s="203" t="s">
        <v>457</v>
      </c>
      <c r="C708" s="253" t="s">
        <v>375</v>
      </c>
      <c r="D708" s="254"/>
      <c r="E708" s="255"/>
      <c r="F708" s="256"/>
      <c r="G708" s="257"/>
      <c r="H708" s="258">
        <f>ROUND(H704*F708,2)</f>
        <v>0</v>
      </c>
      <c r="I708" s="218" t="e">
        <f>I704 * (E931 * (1+F931/100))</f>
        <v>#REF!</v>
      </c>
      <c r="J708" s="219" t="e">
        <f>H931 * I704</f>
        <v>#REF!</v>
      </c>
    </row>
    <row r="709" spans="1:10" x14ac:dyDescent="0.25">
      <c r="A709" s="227" t="s">
        <v>405</v>
      </c>
      <c r="B709" s="203"/>
      <c r="C709" s="253" t="s">
        <v>377</v>
      </c>
      <c r="D709" s="254"/>
      <c r="E709" s="255"/>
      <c r="F709" s="256"/>
      <c r="G709" s="257"/>
      <c r="H709" s="258">
        <f>ROUND(H708*F709,2)</f>
        <v>0</v>
      </c>
      <c r="I709" s="224"/>
      <c r="J709" s="229" t="e">
        <f>SUM(J707:J708)</f>
        <v>#REF!</v>
      </c>
    </row>
    <row r="710" spans="1:10" x14ac:dyDescent="0.25">
      <c r="A710" s="212" t="s">
        <v>407</v>
      </c>
      <c r="B710" s="203"/>
      <c r="C710" s="226" t="s">
        <v>450</v>
      </c>
      <c r="D710" s="188"/>
      <c r="E710" s="221"/>
      <c r="F710" s="221"/>
      <c r="G710" s="259"/>
      <c r="H710" s="260">
        <f>SUM(H706:H709)</f>
        <v>0</v>
      </c>
      <c r="I710" s="224"/>
      <c r="J710" s="225"/>
    </row>
    <row r="711" spans="1:10" ht="15.75" thickBot="1" x14ac:dyDescent="0.3">
      <c r="A711" s="212">
        <v>200010</v>
      </c>
      <c r="B711" s="203" t="s">
        <v>408</v>
      </c>
      <c r="C711" s="262"/>
      <c r="D711" s="263"/>
      <c r="E711" s="236"/>
      <c r="F711" s="237" t="s">
        <v>452</v>
      </c>
      <c r="G711" s="264">
        <f>H710+H704</f>
        <v>0</v>
      </c>
      <c r="H711" s="265">
        <f>IF($A$3=2,ROUND((H704+H710),2),IF($A$3=3,ROUND((H704+H710),-1),ROUND((H704+H710),0)))</f>
        <v>0</v>
      </c>
      <c r="I711" s="218" t="e">
        <f>I704 * (E934 * (1+F934/100))</f>
        <v>#REF!</v>
      </c>
      <c r="J711" s="219" t="e">
        <f>H934 * I704</f>
        <v>#REF!</v>
      </c>
    </row>
    <row r="712" spans="1:10" ht="15.75" thickTop="1" x14ac:dyDescent="0.25">
      <c r="A712" s="212">
        <v>200023</v>
      </c>
      <c r="B712" s="203" t="s">
        <v>408</v>
      </c>
      <c r="C712" s="199"/>
      <c r="D712" s="200"/>
      <c r="E712" s="21"/>
      <c r="F712" s="21"/>
      <c r="G712" s="21"/>
      <c r="H712" s="21"/>
      <c r="I712" s="218" t="e">
        <f>I704 * (E935 * (1+F935/100))</f>
        <v>#REF!</v>
      </c>
      <c r="J712" s="219" t="e">
        <f>H935 * I704</f>
        <v>#REF!</v>
      </c>
    </row>
    <row r="713" spans="1:10" ht="3" customHeight="1" thickBot="1" x14ac:dyDescent="0.3">
      <c r="A713" s="212">
        <v>200026</v>
      </c>
      <c r="B713" s="203" t="s">
        <v>408</v>
      </c>
      <c r="C713" s="199"/>
      <c r="D713" s="200"/>
      <c r="E713" s="21"/>
      <c r="F713" s="21"/>
      <c r="G713" s="21"/>
      <c r="H713" s="21"/>
      <c r="I713" s="218" t="e">
        <f>I704 * (E936 * (1+F936/100))</f>
        <v>#REF!</v>
      </c>
      <c r="J713" s="219" t="e">
        <f>H936 * I704</f>
        <v>#REF!</v>
      </c>
    </row>
    <row r="714" spans="1:10" ht="15.75" thickTop="1" x14ac:dyDescent="0.25">
      <c r="A714" s="227" t="s">
        <v>411</v>
      </c>
      <c r="B714" s="203"/>
      <c r="C714" s="399" t="s">
        <v>122</v>
      </c>
      <c r="D714" s="400"/>
      <c r="E714" s="400"/>
      <c r="F714" s="400"/>
      <c r="G714" s="244"/>
      <c r="H714" s="205" t="s">
        <v>589</v>
      </c>
      <c r="I714" s="224"/>
      <c r="J714" s="229" t="e">
        <f>SUM(J710:J713)</f>
        <v>#REF!</v>
      </c>
    </row>
    <row r="715" spans="1:10" ht="22.15" customHeight="1" x14ac:dyDescent="0.25">
      <c r="A715" s="212" t="s">
        <v>413</v>
      </c>
      <c r="B715" s="203"/>
      <c r="C715" s="401"/>
      <c r="D715" s="402"/>
      <c r="E715" s="402"/>
      <c r="F715" s="402"/>
      <c r="G715" s="245"/>
      <c r="H715" s="209" t="s">
        <v>590</v>
      </c>
      <c r="I715" s="224"/>
      <c r="J715" s="225"/>
    </row>
    <row r="716" spans="1:10" x14ac:dyDescent="0.25">
      <c r="A716" s="212">
        <v>309250</v>
      </c>
      <c r="B716" s="203" t="s">
        <v>414</v>
      </c>
      <c r="C716" s="213" t="s">
        <v>73</v>
      </c>
      <c r="D716" s="214" t="s">
        <v>74</v>
      </c>
      <c r="E716" s="215" t="s">
        <v>75</v>
      </c>
      <c r="F716" s="215" t="s">
        <v>393</v>
      </c>
      <c r="G716" s="216" t="s">
        <v>394</v>
      </c>
      <c r="H716" s="217" t="s">
        <v>77</v>
      </c>
      <c r="I716" s="218" t="e">
        <f>I704 * (E939 * (1+F939/100))</f>
        <v>#REF!</v>
      </c>
      <c r="J716" s="219" t="e">
        <f>H939 * I704</f>
        <v>#REF!</v>
      </c>
    </row>
    <row r="717" spans="1:10" x14ac:dyDescent="0.25">
      <c r="A717" s="212">
        <v>300026</v>
      </c>
      <c r="B717" s="203" t="s">
        <v>414</v>
      </c>
      <c r="C717" s="220"/>
      <c r="D717" s="188"/>
      <c r="E717" s="221"/>
      <c r="F717" s="221"/>
      <c r="G717" s="222"/>
      <c r="H717" s="223"/>
      <c r="I717" s="218" t="e">
        <f>I704 * (E940 * (1+F940/100))</f>
        <v>#REF!</v>
      </c>
      <c r="J717" s="219" t="e">
        <f>H940 * I704</f>
        <v>#REF!</v>
      </c>
    </row>
    <row r="718" spans="1:10" x14ac:dyDescent="0.25">
      <c r="A718" s="227" t="s">
        <v>417</v>
      </c>
      <c r="B718" s="203"/>
      <c r="C718" s="226" t="s">
        <v>408</v>
      </c>
      <c r="D718" s="188"/>
      <c r="E718" s="221"/>
      <c r="F718" s="221"/>
      <c r="G718" s="222"/>
      <c r="H718" s="223"/>
      <c r="I718" s="224"/>
      <c r="J718" s="229" t="e">
        <f>SUM(J715:J717)</f>
        <v>#REF!</v>
      </c>
    </row>
    <row r="719" spans="1:10" x14ac:dyDescent="0.25">
      <c r="A719" s="188" t="s">
        <v>419</v>
      </c>
      <c r="B719" s="231"/>
      <c r="C719" s="213" t="s">
        <v>524</v>
      </c>
      <c r="D719" s="214" t="s">
        <v>410</v>
      </c>
      <c r="E719" s="215"/>
      <c r="F719" s="215"/>
      <c r="G719" s="216"/>
      <c r="H719" s="217"/>
      <c r="I719" s="224"/>
      <c r="J719" s="225"/>
    </row>
    <row r="720" spans="1:10" x14ac:dyDescent="0.25">
      <c r="A720" s="212"/>
      <c r="B720" s="203"/>
      <c r="C720" s="220"/>
      <c r="D720" s="188"/>
      <c r="E720" s="221"/>
      <c r="F720" s="221"/>
      <c r="G720" s="222" t="s">
        <v>412</v>
      </c>
      <c r="H720" s="228">
        <f>SUM(H718:H719)</f>
        <v>0</v>
      </c>
      <c r="I720" s="218"/>
      <c r="J720" s="219"/>
    </row>
    <row r="721" spans="1:10" x14ac:dyDescent="0.25">
      <c r="A721" s="227" t="s">
        <v>421</v>
      </c>
      <c r="B721" s="231"/>
      <c r="C721" s="230" t="s">
        <v>414</v>
      </c>
      <c r="D721" s="188"/>
      <c r="E721" s="221"/>
      <c r="F721" s="221"/>
      <c r="G721" s="222"/>
      <c r="H721" s="223"/>
      <c r="I721" s="224"/>
      <c r="J721" s="219">
        <f>SUM(J719:J720)</f>
        <v>0</v>
      </c>
    </row>
    <row r="722" spans="1:10" x14ac:dyDescent="0.25">
      <c r="A722" s="188"/>
      <c r="B722" s="232"/>
      <c r="C722" s="213" t="s">
        <v>591</v>
      </c>
      <c r="D722" s="214" t="s">
        <v>592</v>
      </c>
      <c r="E722" s="215"/>
      <c r="F722" s="215"/>
      <c r="G722" s="216"/>
      <c r="H722" s="217"/>
      <c r="I722" s="224"/>
      <c r="J722" s="225"/>
    </row>
    <row r="723" spans="1:10" ht="15.75" thickBot="1" x14ac:dyDescent="0.3">
      <c r="A723" s="188" t="s">
        <v>423</v>
      </c>
      <c r="B723" s="232"/>
      <c r="C723" s="213" t="s">
        <v>415</v>
      </c>
      <c r="D723" s="214" t="s">
        <v>416</v>
      </c>
      <c r="E723" s="215"/>
      <c r="F723" s="215"/>
      <c r="G723" s="216"/>
      <c r="H723" s="217"/>
      <c r="I723" s="240" t="e">
        <f>SUM(J705:J722)/2</f>
        <v>#REF!</v>
      </c>
      <c r="J723" s="241" t="e">
        <f>IF($A$2="CD",IF($A$3=1,ROUND(SUM(J705:J722)/2,0),IF($A$3=3,ROUND(SUM(J705:J722)/2,-1),SUM(J705:J722)/2)),SUM(J705:J722)/2)</f>
        <v>#REF!</v>
      </c>
    </row>
    <row r="724" spans="1:10" ht="15.75" thickTop="1" x14ac:dyDescent="0.25">
      <c r="A724" s="188" t="s">
        <v>446</v>
      </c>
      <c r="B724" s="232"/>
      <c r="C724" s="220"/>
      <c r="D724" s="188"/>
      <c r="E724" s="221"/>
      <c r="F724" s="221"/>
      <c r="G724" s="222" t="s">
        <v>418</v>
      </c>
      <c r="H724" s="228">
        <f>SUM(H721:H723)</f>
        <v>0</v>
      </c>
      <c r="I724" s="224"/>
      <c r="J724" s="252"/>
    </row>
    <row r="725" spans="1:10" x14ac:dyDescent="0.25">
      <c r="A725" s="212" t="s">
        <v>361</v>
      </c>
      <c r="B725" s="232"/>
      <c r="C725" s="226" t="s">
        <v>420</v>
      </c>
      <c r="D725" s="188"/>
      <c r="E725" s="221"/>
      <c r="F725" s="221"/>
      <c r="G725" s="222"/>
      <c r="H725" s="223"/>
      <c r="I725" s="224"/>
      <c r="J725" s="219" t="e">
        <f>ROUND(J723*F948,2)</f>
        <v>#REF!</v>
      </c>
    </row>
    <row r="726" spans="1:10" x14ac:dyDescent="0.25">
      <c r="A726" s="212" t="s">
        <v>447</v>
      </c>
      <c r="B726" s="232"/>
      <c r="C726" s="213" t="s">
        <v>593</v>
      </c>
      <c r="D726" s="214" t="s">
        <v>123</v>
      </c>
      <c r="E726" s="215"/>
      <c r="F726" s="215"/>
      <c r="G726" s="216"/>
      <c r="H726" s="217"/>
      <c r="I726" s="224"/>
      <c r="J726" s="219" t="e">
        <f>ROUND(J723*F949,2)</f>
        <v>#REF!</v>
      </c>
    </row>
    <row r="727" spans="1:10" x14ac:dyDescent="0.25">
      <c r="A727" s="212" t="s">
        <v>448</v>
      </c>
      <c r="B727" s="232"/>
      <c r="C727" s="213"/>
      <c r="D727" s="214"/>
      <c r="E727" s="215"/>
      <c r="F727" s="215"/>
      <c r="G727" s="216"/>
      <c r="H727" s="217"/>
      <c r="I727" s="224"/>
      <c r="J727" s="219" t="e">
        <f>ROUND(J723*F950,2)</f>
        <v>#REF!</v>
      </c>
    </row>
    <row r="728" spans="1:10" x14ac:dyDescent="0.25">
      <c r="A728" s="212" t="s">
        <v>379</v>
      </c>
      <c r="B728" s="232"/>
      <c r="C728" s="220"/>
      <c r="D728" s="188"/>
      <c r="E728" s="221"/>
      <c r="F728" s="221"/>
      <c r="G728" s="222" t="s">
        <v>422</v>
      </c>
      <c r="H728" s="217">
        <f>SUM(H725:H727)</f>
        <v>0</v>
      </c>
      <c r="I728" s="224"/>
      <c r="J728" s="219" t="e">
        <f>ROUND(J727*F951,2)</f>
        <v>#REF!</v>
      </c>
    </row>
    <row r="729" spans="1:10" x14ac:dyDescent="0.25">
      <c r="A729" s="188" t="s">
        <v>449</v>
      </c>
      <c r="B729" s="232"/>
      <c r="C729" s="220"/>
      <c r="D729" s="188"/>
      <c r="E729" s="221"/>
      <c r="F729" s="221"/>
      <c r="G729" s="222"/>
      <c r="H729" s="223"/>
      <c r="I729" s="233"/>
      <c r="J729" s="261" t="e">
        <f>SUM(J725:J728)</f>
        <v>#REF!</v>
      </c>
    </row>
    <row r="730" spans="1:10" ht="15.75" thickBot="1" x14ac:dyDescent="0.3">
      <c r="A730" s="188" t="s">
        <v>451</v>
      </c>
      <c r="B730" s="232"/>
      <c r="C730" s="234"/>
      <c r="D730" s="235"/>
      <c r="E730" s="236"/>
      <c r="F730" s="237" t="s">
        <v>424</v>
      </c>
      <c r="G730" s="238">
        <f>SUM(H716:H729)/2</f>
        <v>0</v>
      </c>
      <c r="H730" s="238"/>
      <c r="I730" s="240"/>
      <c r="J730" s="241" t="e">
        <f>IF($A$3=2,ROUND((J723+J729),2),IF($A$3=3,ROUND((J723+J729),-1),ROUND((J723+J729),0)))</f>
        <v>#REF!</v>
      </c>
    </row>
    <row r="731" spans="1:10" ht="15.75" thickTop="1" x14ac:dyDescent="0.25">
      <c r="C731" s="247" t="s">
        <v>371</v>
      </c>
      <c r="D731" s="248"/>
      <c r="E731" s="249"/>
      <c r="F731" s="249"/>
      <c r="G731" s="250"/>
      <c r="H731" s="251"/>
      <c r="I731" s="201"/>
      <c r="J731" s="202"/>
    </row>
    <row r="732" spans="1:10" ht="15.75" thickBot="1" x14ac:dyDescent="0.3">
      <c r="C732" s="253" t="s">
        <v>373</v>
      </c>
      <c r="D732" s="254"/>
      <c r="E732" s="255"/>
      <c r="F732" s="256"/>
      <c r="G732" s="257"/>
      <c r="H732" s="258">
        <f>ROUND(H730*F732,2)</f>
        <v>0</v>
      </c>
      <c r="I732" s="201"/>
      <c r="J732" s="202"/>
    </row>
    <row r="733" spans="1:10" ht="15.75" thickTop="1" x14ac:dyDescent="0.25">
      <c r="A733" s="188" t="s">
        <v>594</v>
      </c>
      <c r="B733" s="203"/>
      <c r="C733" s="253" t="s">
        <v>374</v>
      </c>
      <c r="D733" s="254"/>
      <c r="E733" s="255"/>
      <c r="F733" s="256"/>
      <c r="G733" s="257"/>
      <c r="H733" s="258">
        <f>ROUND(H730*F733,2)</f>
        <v>0</v>
      </c>
      <c r="I733" s="206" t="s">
        <v>389</v>
      </c>
      <c r="J733" s="207" t="s">
        <v>390</v>
      </c>
    </row>
    <row r="734" spans="1:10" x14ac:dyDescent="0.25">
      <c r="A734" s="188"/>
      <c r="B734" s="203"/>
      <c r="C734" s="253" t="s">
        <v>375</v>
      </c>
      <c r="D734" s="254"/>
      <c r="E734" s="255"/>
      <c r="F734" s="256"/>
      <c r="G734" s="257"/>
      <c r="H734" s="258">
        <f>ROUND(H730*F734,2)</f>
        <v>0</v>
      </c>
      <c r="I734" s="246" t="e">
        <f>#REF!</f>
        <v>#REF!</v>
      </c>
      <c r="J734" s="211"/>
    </row>
    <row r="735" spans="1:10" x14ac:dyDescent="0.25">
      <c r="A735" s="212" t="s">
        <v>392</v>
      </c>
      <c r="B735" s="203"/>
      <c r="C735" s="253" t="s">
        <v>377</v>
      </c>
      <c r="D735" s="254"/>
      <c r="E735" s="255"/>
      <c r="F735" s="256"/>
      <c r="G735" s="257"/>
      <c r="H735" s="258">
        <f>ROUND(H734*F735,2)</f>
        <v>0</v>
      </c>
      <c r="I735" s="218"/>
      <c r="J735" s="219" t="s">
        <v>77</v>
      </c>
    </row>
    <row r="736" spans="1:10" x14ac:dyDescent="0.25">
      <c r="A736" s="212"/>
      <c r="B736" s="203"/>
      <c r="C736" s="226" t="s">
        <v>450</v>
      </c>
      <c r="D736" s="188"/>
      <c r="E736" s="221"/>
      <c r="F736" s="221"/>
      <c r="G736" s="259"/>
      <c r="H736" s="260">
        <f>SUM(H732:H735)</f>
        <v>0</v>
      </c>
      <c r="I736" s="224"/>
      <c r="J736" s="225"/>
    </row>
    <row r="737" spans="1:10" ht="15.75" thickBot="1" x14ac:dyDescent="0.3">
      <c r="A737" s="212" t="s">
        <v>395</v>
      </c>
      <c r="B737" s="203"/>
      <c r="C737" s="262"/>
      <c r="D737" s="263"/>
      <c r="E737" s="236"/>
      <c r="F737" s="237" t="s">
        <v>452</v>
      </c>
      <c r="G737" s="264">
        <f>H736+H730</f>
        <v>0</v>
      </c>
      <c r="H737" s="265">
        <f>IF($A$3=2,ROUND((H730+H736),2),IF($A$3=3,ROUND((H730+H736),-1),ROUND((H730+H736),0)))</f>
        <v>0</v>
      </c>
      <c r="I737" s="224"/>
      <c r="J737" s="225"/>
    </row>
    <row r="738" spans="1:10" ht="15.75" thickTop="1" x14ac:dyDescent="0.25">
      <c r="A738" s="212">
        <v>113014</v>
      </c>
      <c r="B738" s="203"/>
      <c r="C738" s="199"/>
      <c r="D738" s="200"/>
      <c r="E738" s="21"/>
      <c r="F738" s="21"/>
      <c r="G738" s="21"/>
      <c r="H738" s="21"/>
      <c r="I738" s="218" t="e">
        <f>I734 * (#REF! * (1+#REF!/100))</f>
        <v>#REF!</v>
      </c>
      <c r="J738" s="225" t="e">
        <f>#REF! * I734</f>
        <v>#REF!</v>
      </c>
    </row>
    <row r="739" spans="1:10" ht="15.75" thickBot="1" x14ac:dyDescent="0.3">
      <c r="A739" s="212">
        <v>103059</v>
      </c>
      <c r="B739" s="203" t="s">
        <v>397</v>
      </c>
      <c r="C739" s="199"/>
      <c r="D739" s="200"/>
      <c r="E739" s="21"/>
      <c r="F739" s="21"/>
      <c r="G739" s="21"/>
      <c r="H739" s="21"/>
      <c r="I739" s="218" t="e">
        <f>I734 * (#REF! * (1+#REF!/100))</f>
        <v>#REF!</v>
      </c>
      <c r="J739" s="219" t="e">
        <f>#REF! * I734</f>
        <v>#REF!</v>
      </c>
    </row>
    <row r="740" spans="1:10" ht="15.75" thickTop="1" x14ac:dyDescent="0.25">
      <c r="A740" s="212">
        <v>103060</v>
      </c>
      <c r="B740" s="203" t="s">
        <v>397</v>
      </c>
      <c r="C740" s="399" t="s">
        <v>125</v>
      </c>
      <c r="D740" s="400"/>
      <c r="E740" s="400"/>
      <c r="F740" s="400"/>
      <c r="G740" s="244"/>
      <c r="H740" s="205" t="s">
        <v>440</v>
      </c>
      <c r="I740" s="218" t="e">
        <f>I734 * (#REF! * (1+#REF!/100))</f>
        <v>#REF!</v>
      </c>
      <c r="J740" s="219" t="e">
        <f>#REF! * I734</f>
        <v>#REF!</v>
      </c>
    </row>
    <row r="741" spans="1:10" x14ac:dyDescent="0.25">
      <c r="A741" s="212">
        <v>101893</v>
      </c>
      <c r="B741" s="203" t="s">
        <v>476</v>
      </c>
      <c r="C741" s="401"/>
      <c r="D741" s="402"/>
      <c r="E741" s="402"/>
      <c r="F741" s="402"/>
      <c r="G741" s="245"/>
      <c r="H741" s="209" t="s">
        <v>595</v>
      </c>
      <c r="I741" s="218" t="e">
        <f>I734 * (#REF! * (1+#REF!/100))</f>
        <v>#REF!</v>
      </c>
      <c r="J741" s="219" t="e">
        <f>#REF! * I734</f>
        <v>#REF!</v>
      </c>
    </row>
    <row r="742" spans="1:10" x14ac:dyDescent="0.25">
      <c r="A742" s="227" t="s">
        <v>405</v>
      </c>
      <c r="B742" s="203"/>
      <c r="C742" s="213" t="s">
        <v>73</v>
      </c>
      <c r="D742" s="214" t="s">
        <v>74</v>
      </c>
      <c r="E742" s="215" t="s">
        <v>75</v>
      </c>
      <c r="F742" s="215" t="s">
        <v>393</v>
      </c>
      <c r="G742" s="216" t="s">
        <v>394</v>
      </c>
      <c r="H742" s="217" t="s">
        <v>77</v>
      </c>
      <c r="I742" s="224"/>
      <c r="J742" s="228" t="e">
        <f>SUM(J737:J741)</f>
        <v>#REF!</v>
      </c>
    </row>
    <row r="743" spans="1:10" x14ac:dyDescent="0.25">
      <c r="A743" s="212" t="s">
        <v>407</v>
      </c>
      <c r="B743" s="203"/>
      <c r="C743" s="220"/>
      <c r="D743" s="188"/>
      <c r="E743" s="221"/>
      <c r="F743" s="221"/>
      <c r="G743" s="222"/>
      <c r="H743" s="223"/>
      <c r="I743" s="224"/>
      <c r="J743" s="225"/>
    </row>
    <row r="744" spans="1:10" x14ac:dyDescent="0.25">
      <c r="A744" s="212">
        <v>200007</v>
      </c>
      <c r="B744" s="203" t="s">
        <v>408</v>
      </c>
      <c r="C744" s="226" t="s">
        <v>408</v>
      </c>
      <c r="D744" s="188"/>
      <c r="E744" s="221"/>
      <c r="F744" s="221"/>
      <c r="G744" s="222"/>
      <c r="H744" s="223"/>
      <c r="I744" s="218" t="e">
        <f>I734 * (#REF! * (1+#REF!/100))</f>
        <v>#REF!</v>
      </c>
      <c r="J744" s="219" t="e">
        <f>#REF! * I734</f>
        <v>#REF!</v>
      </c>
    </row>
    <row r="745" spans="1:10" x14ac:dyDescent="0.25">
      <c r="A745" s="227" t="s">
        <v>411</v>
      </c>
      <c r="B745" s="203"/>
      <c r="C745" s="213" t="s">
        <v>524</v>
      </c>
      <c r="D745" s="214" t="s">
        <v>410</v>
      </c>
      <c r="E745" s="215"/>
      <c r="F745" s="215"/>
      <c r="G745" s="216"/>
      <c r="H745" s="217">
        <f>TRUNC(E745* (1 + F745 / 100) * G745,2)</f>
        <v>0</v>
      </c>
      <c r="I745" s="224"/>
      <c r="J745" s="229" t="e">
        <f>SUM(J743:J744)</f>
        <v>#REF!</v>
      </c>
    </row>
    <row r="746" spans="1:10" x14ac:dyDescent="0.25">
      <c r="A746" s="212" t="s">
        <v>413</v>
      </c>
      <c r="B746" s="203"/>
      <c r="C746" s="220"/>
      <c r="D746" s="188"/>
      <c r="E746" s="221"/>
      <c r="F746" s="221"/>
      <c r="G746" s="222" t="s">
        <v>412</v>
      </c>
      <c r="H746" s="228">
        <f>SUM(H744:H745)</f>
        <v>0</v>
      </c>
      <c r="I746" s="224"/>
      <c r="J746" s="225"/>
    </row>
    <row r="747" spans="1:10" x14ac:dyDescent="0.25">
      <c r="A747" s="212">
        <v>300026</v>
      </c>
      <c r="B747" s="203" t="s">
        <v>414</v>
      </c>
      <c r="C747" s="230" t="s">
        <v>414</v>
      </c>
      <c r="D747" s="188"/>
      <c r="E747" s="221"/>
      <c r="F747" s="221"/>
      <c r="G747" s="222"/>
      <c r="H747" s="223"/>
      <c r="I747" s="218" t="e">
        <f>I734 * (#REF! * (1+#REF!/100))</f>
        <v>#REF!</v>
      </c>
      <c r="J747" s="219" t="e">
        <f>#REF! * I734</f>
        <v>#REF!</v>
      </c>
    </row>
    <row r="748" spans="1:10" x14ac:dyDescent="0.25">
      <c r="A748" s="212">
        <v>300002</v>
      </c>
      <c r="B748" s="203" t="s">
        <v>414</v>
      </c>
      <c r="C748" s="213" t="s">
        <v>415</v>
      </c>
      <c r="D748" s="214" t="s">
        <v>416</v>
      </c>
      <c r="E748" s="215"/>
      <c r="F748" s="215"/>
      <c r="G748" s="216"/>
      <c r="H748" s="217">
        <f>TRUNC(E748* (1 + F748 / 100) * G748,2)</f>
        <v>0</v>
      </c>
      <c r="I748" s="218" t="e">
        <f>I734 * (#REF! * (1+#REF!/100))</f>
        <v>#REF!</v>
      </c>
      <c r="J748" s="219" t="e">
        <f>#REF! * I734</f>
        <v>#REF!</v>
      </c>
    </row>
    <row r="749" spans="1:10" x14ac:dyDescent="0.25">
      <c r="A749" s="212">
        <v>300019</v>
      </c>
      <c r="B749" s="203" t="s">
        <v>414</v>
      </c>
      <c r="C749" s="220"/>
      <c r="D749" s="188"/>
      <c r="E749" s="221"/>
      <c r="F749" s="221"/>
      <c r="G749" s="222" t="s">
        <v>418</v>
      </c>
      <c r="H749" s="228">
        <f>SUM(H747:H748)</f>
        <v>0</v>
      </c>
      <c r="I749" s="218" t="e">
        <f>I734 * (#REF! * (1+#REF!/100))</f>
        <v>#REF!</v>
      </c>
      <c r="J749" s="219" t="e">
        <f>#REF! * I734</f>
        <v>#REF!</v>
      </c>
    </row>
    <row r="750" spans="1:10" x14ac:dyDescent="0.25">
      <c r="A750" s="227" t="s">
        <v>417</v>
      </c>
      <c r="B750" s="203"/>
      <c r="C750" s="226" t="s">
        <v>420</v>
      </c>
      <c r="D750" s="188"/>
      <c r="E750" s="221"/>
      <c r="F750" s="221"/>
      <c r="G750" s="222"/>
      <c r="H750" s="223"/>
      <c r="I750" s="224"/>
      <c r="J750" s="229" t="e">
        <f>SUM(J746:J749)</f>
        <v>#REF!</v>
      </c>
    </row>
    <row r="751" spans="1:10" x14ac:dyDescent="0.25">
      <c r="A751" s="188" t="s">
        <v>419</v>
      </c>
      <c r="B751" s="231"/>
      <c r="C751" s="213"/>
      <c r="D751" s="214"/>
      <c r="E751" s="215"/>
      <c r="F751" s="215"/>
      <c r="G751" s="216"/>
      <c r="H751" s="217"/>
      <c r="I751" s="224"/>
      <c r="J751" s="225"/>
    </row>
    <row r="752" spans="1:10" x14ac:dyDescent="0.25">
      <c r="A752" s="212"/>
      <c r="B752" s="203"/>
      <c r="C752" s="220"/>
      <c r="D752" s="188"/>
      <c r="E752" s="221"/>
      <c r="F752" s="221"/>
      <c r="G752" s="222" t="s">
        <v>422</v>
      </c>
      <c r="H752" s="217">
        <f>SUM(H750:H751)</f>
        <v>0</v>
      </c>
      <c r="I752" s="218"/>
      <c r="J752" s="219"/>
    </row>
    <row r="753" spans="1:10" x14ac:dyDescent="0.25">
      <c r="A753" s="227" t="s">
        <v>421</v>
      </c>
      <c r="B753" s="231"/>
      <c r="C753" s="220"/>
      <c r="D753" s="188"/>
      <c r="E753" s="221"/>
      <c r="F753" s="221"/>
      <c r="G753" s="222"/>
      <c r="H753" s="223"/>
      <c r="I753" s="224"/>
      <c r="J753" s="219">
        <f>SUM(J751:J752)</f>
        <v>0</v>
      </c>
    </row>
    <row r="754" spans="1:10" ht="15.75" thickBot="1" x14ac:dyDescent="0.3">
      <c r="A754" s="188"/>
      <c r="B754" s="232"/>
      <c r="C754" s="234"/>
      <c r="D754" s="235"/>
      <c r="E754" s="236"/>
      <c r="F754" s="237" t="s">
        <v>424</v>
      </c>
      <c r="G754" s="238">
        <f>SUM(H742:H753)/2</f>
        <v>0</v>
      </c>
      <c r="H754" s="279"/>
      <c r="I754" s="224"/>
      <c r="J754" s="225"/>
    </row>
    <row r="755" spans="1:10" ht="16.5" thickTop="1" thickBot="1" x14ac:dyDescent="0.3">
      <c r="A755" s="188" t="s">
        <v>423</v>
      </c>
      <c r="B755" s="232"/>
      <c r="C755" s="247" t="s">
        <v>371</v>
      </c>
      <c r="D755" s="248"/>
      <c r="E755" s="249"/>
      <c r="F755" s="249"/>
      <c r="G755" s="250"/>
      <c r="H755" s="251"/>
      <c r="I755" s="240" t="e">
        <f>SUM(J735:J754)/2</f>
        <v>#REF!</v>
      </c>
      <c r="J755" s="241" t="e">
        <f>IF($A$2="CD",IF($A$3=1,ROUND(SUM(J735:J754)/2,0),IF($A$3=3,ROUND(SUM(J735:J754)/2,-1),SUM(J735:J754)/2)),SUM(J735:J754)/2)</f>
        <v>#REF!</v>
      </c>
    </row>
    <row r="756" spans="1:10" ht="15.75" thickTop="1" x14ac:dyDescent="0.25">
      <c r="A756" s="188" t="s">
        <v>446</v>
      </c>
      <c r="B756" s="232"/>
      <c r="C756" s="253" t="s">
        <v>373</v>
      </c>
      <c r="D756" s="254"/>
      <c r="E756" s="255"/>
      <c r="F756" s="256"/>
      <c r="G756" s="257"/>
      <c r="H756" s="258">
        <f>ROUND(H754*F756,2)</f>
        <v>0</v>
      </c>
      <c r="I756" s="224"/>
      <c r="J756" s="252"/>
    </row>
    <row r="757" spans="1:10" x14ac:dyDescent="0.25">
      <c r="A757" s="212" t="s">
        <v>361</v>
      </c>
      <c r="B757" s="232"/>
      <c r="C757" s="253" t="s">
        <v>374</v>
      </c>
      <c r="D757" s="254"/>
      <c r="E757" s="255"/>
      <c r="F757" s="256"/>
      <c r="G757" s="257"/>
      <c r="H757" s="258">
        <f>ROUND(H754*F757,2)</f>
        <v>0</v>
      </c>
      <c r="I757" s="224"/>
      <c r="J757" s="219" t="e">
        <f>ROUND(J755*#REF!,2)</f>
        <v>#REF!</v>
      </c>
    </row>
    <row r="758" spans="1:10" x14ac:dyDescent="0.25">
      <c r="A758" s="212" t="s">
        <v>447</v>
      </c>
      <c r="B758" s="232"/>
      <c r="C758" s="253" t="s">
        <v>375</v>
      </c>
      <c r="D758" s="254"/>
      <c r="E758" s="255"/>
      <c r="F758" s="256"/>
      <c r="G758" s="257"/>
      <c r="H758" s="258">
        <f>ROUND(H754*F758,2)</f>
        <v>0</v>
      </c>
      <c r="I758" s="224"/>
      <c r="J758" s="219" t="e">
        <f>ROUND(J755*#REF!,2)</f>
        <v>#REF!</v>
      </c>
    </row>
    <row r="759" spans="1:10" x14ac:dyDescent="0.25">
      <c r="A759" s="212" t="s">
        <v>448</v>
      </c>
      <c r="B759" s="232"/>
      <c r="C759" s="253" t="s">
        <v>377</v>
      </c>
      <c r="D759" s="254"/>
      <c r="E759" s="255"/>
      <c r="F759" s="256"/>
      <c r="G759" s="257"/>
      <c r="H759" s="258">
        <f>ROUND(H758*F759,2)</f>
        <v>0</v>
      </c>
      <c r="I759" s="224"/>
      <c r="J759" s="219" t="e">
        <f>ROUND(J755*#REF!,2)</f>
        <v>#REF!</v>
      </c>
    </row>
    <row r="760" spans="1:10" x14ac:dyDescent="0.25">
      <c r="A760" s="212" t="s">
        <v>379</v>
      </c>
      <c r="B760" s="232"/>
      <c r="C760" s="226" t="s">
        <v>450</v>
      </c>
      <c r="D760" s="188"/>
      <c r="E760" s="221"/>
      <c r="F760" s="221"/>
      <c r="G760" s="259"/>
      <c r="H760" s="260">
        <f>SUM(H756:H759)</f>
        <v>0</v>
      </c>
      <c r="I760" s="224"/>
      <c r="J760" s="219" t="e">
        <f>ROUND(J759*#REF!,2)</f>
        <v>#REF!</v>
      </c>
    </row>
    <row r="761" spans="1:10" ht="15.75" thickBot="1" x14ac:dyDescent="0.3">
      <c r="A761" s="188" t="s">
        <v>449</v>
      </c>
      <c r="B761" s="232"/>
      <c r="C761" s="262"/>
      <c r="D761" s="263"/>
      <c r="E761" s="236"/>
      <c r="F761" s="237" t="s">
        <v>452</v>
      </c>
      <c r="G761" s="264">
        <f>H760+H754</f>
        <v>0</v>
      </c>
      <c r="H761" s="239">
        <f>IF($A$3=2,ROUND((H754+H760),2),IF($A$3=3,ROUND((H754+H760),-1),ROUND((H754+H760),0)))</f>
        <v>0</v>
      </c>
      <c r="I761" s="233"/>
      <c r="J761" s="261" t="e">
        <f>SUM(J757:J760)</f>
        <v>#REF!</v>
      </c>
    </row>
    <row r="762" spans="1:10" ht="16.5" thickTop="1" thickBot="1" x14ac:dyDescent="0.3">
      <c r="A762" s="188" t="s">
        <v>451</v>
      </c>
      <c r="B762" s="232"/>
      <c r="C762" s="199"/>
      <c r="D762" s="200"/>
      <c r="E762" s="21"/>
      <c r="F762" s="21"/>
      <c r="G762" s="21"/>
      <c r="H762" s="21"/>
      <c r="I762" s="240"/>
      <c r="J762" s="241" t="e">
        <f>IF($A$3=2,ROUND((J755+J761),2),IF($A$3=3,ROUND((J755+J761),-1),ROUND((J755+J761),0)))</f>
        <v>#REF!</v>
      </c>
    </row>
    <row r="763" spans="1:10" ht="15.75" thickTop="1" x14ac:dyDescent="0.25">
      <c r="A763" s="212"/>
      <c r="B763" s="203"/>
      <c r="C763" s="399" t="s">
        <v>596</v>
      </c>
      <c r="D763" s="400"/>
      <c r="E763" s="400"/>
      <c r="F763" s="400"/>
      <c r="G763" s="244"/>
      <c r="H763" s="205" t="s">
        <v>388</v>
      </c>
      <c r="I763" s="224"/>
      <c r="J763" s="225"/>
    </row>
    <row r="764" spans="1:10" x14ac:dyDescent="0.25">
      <c r="A764" s="212" t="s">
        <v>395</v>
      </c>
      <c r="B764" s="203"/>
      <c r="C764" s="401"/>
      <c r="D764" s="402"/>
      <c r="E764" s="402"/>
      <c r="F764" s="402"/>
      <c r="G764" s="245"/>
      <c r="H764" s="209">
        <v>1.22</v>
      </c>
      <c r="I764" s="224"/>
      <c r="J764" s="225"/>
    </row>
    <row r="765" spans="1:10" x14ac:dyDescent="0.25">
      <c r="A765" s="212">
        <v>105072</v>
      </c>
      <c r="B765" s="203" t="s">
        <v>476</v>
      </c>
      <c r="C765" s="213" t="s">
        <v>73</v>
      </c>
      <c r="D765" s="214" t="s">
        <v>74</v>
      </c>
      <c r="E765" s="215" t="s">
        <v>75</v>
      </c>
      <c r="F765" s="215" t="s">
        <v>393</v>
      </c>
      <c r="G765" s="216" t="s">
        <v>394</v>
      </c>
      <c r="H765" s="217" t="s">
        <v>77</v>
      </c>
      <c r="I765" s="218" t="e">
        <f>#REF! * (#REF! * (1+#REF!/100))</f>
        <v>#REF!</v>
      </c>
      <c r="J765" s="219" t="e">
        <f>#REF! *#REF!</f>
        <v>#REF!</v>
      </c>
    </row>
    <row r="766" spans="1:10" x14ac:dyDescent="0.25">
      <c r="A766" s="212">
        <v>101656</v>
      </c>
      <c r="B766" s="203" t="s">
        <v>397</v>
      </c>
      <c r="C766" s="220"/>
      <c r="D766" s="188"/>
      <c r="E766" s="221"/>
      <c r="F766" s="221"/>
      <c r="G766" s="222"/>
      <c r="H766" s="223"/>
      <c r="I766" s="218" t="e">
        <f>#REF! * (#REF! * (1+#REF!/100))</f>
        <v>#REF!</v>
      </c>
      <c r="J766" s="219" t="e">
        <f>#REF! *#REF!</f>
        <v>#REF!</v>
      </c>
    </row>
    <row r="767" spans="1:10" x14ac:dyDescent="0.25">
      <c r="A767" s="212">
        <v>101416</v>
      </c>
      <c r="B767" s="203" t="s">
        <v>462</v>
      </c>
      <c r="C767" s="226" t="s">
        <v>396</v>
      </c>
      <c r="D767" s="188"/>
      <c r="E767" s="221"/>
      <c r="F767" s="221"/>
      <c r="G767" s="222"/>
      <c r="H767" s="223"/>
      <c r="I767" s="218" t="e">
        <f>#REF! * (#REF! * (1+#REF!/100))</f>
        <v>#REF!</v>
      </c>
      <c r="J767" s="219" t="e">
        <f>#REF! *#REF!</f>
        <v>#REF!</v>
      </c>
    </row>
    <row r="768" spans="1:10" ht="24" x14ac:dyDescent="0.25">
      <c r="A768" s="227" t="s">
        <v>405</v>
      </c>
      <c r="B768" s="203"/>
      <c r="C768" s="213" t="s">
        <v>597</v>
      </c>
      <c r="D768" s="214" t="s">
        <v>123</v>
      </c>
      <c r="E768" s="215"/>
      <c r="F768" s="215"/>
      <c r="G768" s="216"/>
      <c r="H768" s="217"/>
      <c r="I768" s="224"/>
      <c r="J768" s="229" t="e">
        <f>SUM(J764:J767)</f>
        <v>#REF!</v>
      </c>
    </row>
    <row r="769" spans="1:10" x14ac:dyDescent="0.25">
      <c r="A769" s="212" t="s">
        <v>407</v>
      </c>
      <c r="B769" s="203"/>
      <c r="C769" s="280" t="s">
        <v>433</v>
      </c>
      <c r="D769" s="281" t="s">
        <v>434</v>
      </c>
      <c r="E769" s="282"/>
      <c r="F769" s="282"/>
      <c r="G769" s="283"/>
      <c r="H769" s="284"/>
      <c r="I769" s="224"/>
      <c r="J769" s="225"/>
    </row>
    <row r="770" spans="1:10" x14ac:dyDescent="0.25">
      <c r="A770" s="212">
        <v>200008</v>
      </c>
      <c r="B770" s="203" t="s">
        <v>408</v>
      </c>
      <c r="C770" s="285" t="s">
        <v>435</v>
      </c>
      <c r="D770" s="286" t="s">
        <v>434</v>
      </c>
      <c r="E770" s="287"/>
      <c r="F770" s="287"/>
      <c r="G770" s="288"/>
      <c r="H770" s="289"/>
      <c r="I770" s="290" t="e">
        <f>#REF! * (#REF! * (1+#REF!/100))</f>
        <v>#REF!</v>
      </c>
      <c r="J770" s="291" t="e">
        <f>#REF! *#REF!</f>
        <v>#REF!</v>
      </c>
    </row>
    <row r="771" spans="1:10" x14ac:dyDescent="0.25">
      <c r="A771" s="212">
        <v>200017</v>
      </c>
      <c r="B771" s="203" t="s">
        <v>408</v>
      </c>
      <c r="C771" s="220"/>
      <c r="D771" s="188"/>
      <c r="E771" s="221"/>
      <c r="F771" s="221"/>
      <c r="G771" s="222" t="s">
        <v>406</v>
      </c>
      <c r="H771" s="292">
        <f>SUM(H767:H770)</f>
        <v>0</v>
      </c>
      <c r="I771" s="290" t="e">
        <f>#REF! * (#REF! * (1+#REF!/100))</f>
        <v>#REF!</v>
      </c>
      <c r="J771" s="291" t="e">
        <f>#REF! *#REF!</f>
        <v>#REF!</v>
      </c>
    </row>
    <row r="772" spans="1:10" x14ac:dyDescent="0.25">
      <c r="A772" s="227" t="s">
        <v>411</v>
      </c>
      <c r="B772" s="203"/>
      <c r="C772" s="226" t="s">
        <v>408</v>
      </c>
      <c r="D772" s="188"/>
      <c r="E772" s="221"/>
      <c r="F772" s="221"/>
      <c r="G772" s="222"/>
      <c r="H772" s="223"/>
      <c r="I772" s="224"/>
      <c r="J772" s="229" t="e">
        <f>SUM(J769:J771)</f>
        <v>#REF!</v>
      </c>
    </row>
    <row r="773" spans="1:10" x14ac:dyDescent="0.25">
      <c r="A773" s="212" t="s">
        <v>413</v>
      </c>
      <c r="B773" s="203"/>
      <c r="C773" s="213" t="s">
        <v>409</v>
      </c>
      <c r="D773" s="214" t="s">
        <v>410</v>
      </c>
      <c r="E773" s="215"/>
      <c r="F773" s="215"/>
      <c r="G773" s="216"/>
      <c r="H773" s="217"/>
      <c r="I773" s="224"/>
      <c r="J773" s="225"/>
    </row>
    <row r="774" spans="1:10" x14ac:dyDescent="0.25">
      <c r="A774" s="212">
        <v>300026</v>
      </c>
      <c r="B774" s="203" t="s">
        <v>414</v>
      </c>
      <c r="C774" s="220"/>
      <c r="D774" s="188"/>
      <c r="E774" s="221"/>
      <c r="F774" s="221"/>
      <c r="G774" s="222" t="s">
        <v>412</v>
      </c>
      <c r="H774" s="228">
        <f>SUM(H772:H773)</f>
        <v>0</v>
      </c>
      <c r="I774" s="290" t="e">
        <f>#REF! * (#REF! * (1+#REF!/100))</f>
        <v>#REF!</v>
      </c>
      <c r="J774" s="291" t="e">
        <f>#REF! *#REF!</f>
        <v>#REF!</v>
      </c>
    </row>
    <row r="775" spans="1:10" x14ac:dyDescent="0.25">
      <c r="A775" s="212">
        <v>300052</v>
      </c>
      <c r="B775" s="203" t="s">
        <v>414</v>
      </c>
      <c r="C775" s="230" t="s">
        <v>414</v>
      </c>
      <c r="D775" s="188"/>
      <c r="E775" s="221"/>
      <c r="F775" s="221"/>
      <c r="G775" s="222"/>
      <c r="H775" s="223"/>
      <c r="I775" s="290" t="e">
        <f>#REF! * (#REF! * (1+#REF!/100))</f>
        <v>#REF!</v>
      </c>
      <c r="J775" s="291" t="e">
        <f>#REF! *#REF!</f>
        <v>#REF!</v>
      </c>
    </row>
    <row r="776" spans="1:10" x14ac:dyDescent="0.25">
      <c r="A776" s="212">
        <v>300002</v>
      </c>
      <c r="B776" s="203" t="s">
        <v>414</v>
      </c>
      <c r="C776" s="275" t="s">
        <v>598</v>
      </c>
      <c r="D776" s="214" t="s">
        <v>437</v>
      </c>
      <c r="E776" s="215"/>
      <c r="F776" s="215"/>
      <c r="G776" s="216"/>
      <c r="H776" s="217">
        <f>TRUNC(E776* (1 + F776 / 100) * G776,2)</f>
        <v>0</v>
      </c>
      <c r="I776" s="290" t="e">
        <f>#REF! * (#REF! * (1+#REF!/100))</f>
        <v>#REF!</v>
      </c>
      <c r="J776" s="291" t="e">
        <f>#REF! *#REF!</f>
        <v>#REF!</v>
      </c>
    </row>
    <row r="777" spans="1:10" ht="24" x14ac:dyDescent="0.25">
      <c r="A777" s="227" t="s">
        <v>417</v>
      </c>
      <c r="B777" s="203"/>
      <c r="C777" s="275" t="s">
        <v>599</v>
      </c>
      <c r="D777" s="214" t="s">
        <v>123</v>
      </c>
      <c r="E777" s="215"/>
      <c r="F777" s="215"/>
      <c r="G777" s="216"/>
      <c r="H777" s="217">
        <f>TRUNC(E777* (1 + F777 / 100) * G777,2)</f>
        <v>0</v>
      </c>
      <c r="I777" s="224"/>
      <c r="J777" s="229" t="e">
        <f>SUM(J773:J776)</f>
        <v>#REF!</v>
      </c>
    </row>
    <row r="778" spans="1:10" x14ac:dyDescent="0.25">
      <c r="A778" s="188" t="s">
        <v>419</v>
      </c>
      <c r="B778" s="231"/>
      <c r="C778" s="213" t="s">
        <v>415</v>
      </c>
      <c r="D778" s="214" t="s">
        <v>416</v>
      </c>
      <c r="E778" s="215"/>
      <c r="F778" s="215"/>
      <c r="G778" s="216"/>
      <c r="H778" s="217">
        <f>TRUNC(E778* (1 + F778 / 100) * G778,2)</f>
        <v>0</v>
      </c>
      <c r="I778" s="224"/>
      <c r="J778" s="225"/>
    </row>
    <row r="779" spans="1:10" x14ac:dyDescent="0.25">
      <c r="A779" s="212"/>
      <c r="B779" s="203"/>
      <c r="C779" s="220"/>
      <c r="D779" s="188"/>
      <c r="E779" s="221"/>
      <c r="F779" s="221"/>
      <c r="G779" s="222" t="s">
        <v>418</v>
      </c>
      <c r="H779" s="228">
        <f>SUM(H775:H778)</f>
        <v>0</v>
      </c>
      <c r="I779" s="290"/>
      <c r="J779" s="291"/>
    </row>
    <row r="780" spans="1:10" x14ac:dyDescent="0.25">
      <c r="A780" s="227" t="s">
        <v>421</v>
      </c>
      <c r="B780" s="231"/>
      <c r="C780" s="226" t="s">
        <v>420</v>
      </c>
      <c r="D780" s="188"/>
      <c r="E780" s="221"/>
      <c r="F780" s="221"/>
      <c r="G780" s="222"/>
      <c r="H780" s="223"/>
      <c r="I780" s="224"/>
      <c r="J780" s="291">
        <f>SUM(J778:J779)</f>
        <v>0</v>
      </c>
    </row>
    <row r="781" spans="1:10" x14ac:dyDescent="0.25">
      <c r="A781" s="188"/>
      <c r="B781" s="232"/>
      <c r="C781" s="213"/>
      <c r="D781" s="214"/>
      <c r="E781" s="215"/>
      <c r="F781" s="215"/>
      <c r="G781" s="216"/>
      <c r="H781" s="217"/>
      <c r="I781" s="224"/>
      <c r="J781" s="225"/>
    </row>
    <row r="782" spans="1:10" ht="15.75" thickBot="1" x14ac:dyDescent="0.3">
      <c r="A782" s="188" t="s">
        <v>423</v>
      </c>
      <c r="B782" s="232"/>
      <c r="C782" s="220"/>
      <c r="D782" s="188"/>
      <c r="E782" s="221"/>
      <c r="F782" s="221"/>
      <c r="G782" s="222" t="s">
        <v>422</v>
      </c>
      <c r="H782" s="217">
        <f>SUM(H780:H781)</f>
        <v>0</v>
      </c>
      <c r="I782" s="240" t="e">
        <f>SUM(J763:J781)/2</f>
        <v>#REF!</v>
      </c>
      <c r="J782" s="293" t="e">
        <f>IF($A$2="CD",IF($A$3=1,ROUND(SUM(J763:J781)/2,0),IF($A$3=3,ROUND(SUM(J763:J781)/2,-1),SUM(J763:J781)/2)),SUM(J763:J781)/2)</f>
        <v>#REF!</v>
      </c>
    </row>
    <row r="783" spans="1:10" ht="15.75" thickTop="1" x14ac:dyDescent="0.25">
      <c r="A783" s="188" t="s">
        <v>446</v>
      </c>
      <c r="B783" s="232"/>
      <c r="C783" s="220"/>
      <c r="D783" s="188"/>
      <c r="E783" s="221"/>
      <c r="F783" s="221"/>
      <c r="G783" s="222"/>
      <c r="H783" s="223"/>
      <c r="I783" s="224"/>
      <c r="J783" s="252"/>
    </row>
    <row r="784" spans="1:10" ht="15.75" thickBot="1" x14ac:dyDescent="0.3">
      <c r="A784" s="212" t="s">
        <v>361</v>
      </c>
      <c r="B784" s="232"/>
      <c r="C784" s="234"/>
      <c r="D784" s="294"/>
      <c r="E784" s="295"/>
      <c r="F784" s="296" t="s">
        <v>424</v>
      </c>
      <c r="G784" s="297">
        <f>SUM(H765:H783)/2</f>
        <v>0</v>
      </c>
      <c r="H784" s="298">
        <f>G784</f>
        <v>0</v>
      </c>
      <c r="I784" s="224"/>
      <c r="J784" s="291" t="e">
        <f>ROUND(J782*#REF!,2)</f>
        <v>#REF!</v>
      </c>
    </row>
    <row r="785" spans="1:10" ht="15.75" thickTop="1" x14ac:dyDescent="0.25">
      <c r="A785" s="212" t="s">
        <v>447</v>
      </c>
      <c r="B785" s="232"/>
      <c r="C785" s="247" t="s">
        <v>371</v>
      </c>
      <c r="D785" s="248"/>
      <c r="E785" s="249"/>
      <c r="F785" s="249"/>
      <c r="G785" s="250"/>
      <c r="H785" s="251"/>
      <c r="I785" s="224"/>
      <c r="J785" s="291" t="e">
        <f>ROUND(J782*#REF!,2)</f>
        <v>#REF!</v>
      </c>
    </row>
    <row r="786" spans="1:10" x14ac:dyDescent="0.25">
      <c r="A786" s="212" t="s">
        <v>448</v>
      </c>
      <c r="B786" s="232"/>
      <c r="C786" s="299" t="s">
        <v>373</v>
      </c>
      <c r="D786" s="300"/>
      <c r="E786" s="301"/>
      <c r="F786" s="256"/>
      <c r="G786" s="302"/>
      <c r="H786" s="303">
        <f>ROUND(H784*F786,2)</f>
        <v>0</v>
      </c>
      <c r="I786" s="224"/>
      <c r="J786" s="291" t="e">
        <f>ROUND(J782*#REF!,2)</f>
        <v>#REF!</v>
      </c>
    </row>
    <row r="787" spans="1:10" x14ac:dyDescent="0.25">
      <c r="A787" s="212" t="s">
        <v>379</v>
      </c>
      <c r="B787" s="232"/>
      <c r="C787" s="299" t="s">
        <v>374</v>
      </c>
      <c r="D787" s="300"/>
      <c r="E787" s="301"/>
      <c r="F787" s="256"/>
      <c r="G787" s="302"/>
      <c r="H787" s="303">
        <f>ROUND(H784*F787,2)</f>
        <v>0</v>
      </c>
      <c r="I787" s="224"/>
      <c r="J787" s="291" t="e">
        <f>ROUND(J786*#REF!,2)</f>
        <v>#REF!</v>
      </c>
    </row>
    <row r="788" spans="1:10" x14ac:dyDescent="0.25">
      <c r="A788" s="188" t="s">
        <v>449</v>
      </c>
      <c r="B788" s="232"/>
      <c r="C788" s="299" t="s">
        <v>375</v>
      </c>
      <c r="D788" s="300"/>
      <c r="E788" s="301"/>
      <c r="F788" s="256"/>
      <c r="G788" s="302"/>
      <c r="H788" s="303">
        <f>ROUND(H784*F788,2)</f>
        <v>0</v>
      </c>
      <c r="I788" s="233"/>
      <c r="J788" s="261" t="e">
        <f>SUM(J784:J787)</f>
        <v>#REF!</v>
      </c>
    </row>
    <row r="789" spans="1:10" ht="15.75" thickBot="1" x14ac:dyDescent="0.3">
      <c r="A789" s="188" t="s">
        <v>451</v>
      </c>
      <c r="B789" s="232"/>
      <c r="C789" s="299" t="s">
        <v>377</v>
      </c>
      <c r="D789" s="300"/>
      <c r="E789" s="301"/>
      <c r="F789" s="256"/>
      <c r="G789" s="302"/>
      <c r="H789" s="303">
        <f>ROUND(H788*F789,2)</f>
        <v>0</v>
      </c>
      <c r="I789" s="240"/>
      <c r="J789" s="293" t="e">
        <f>IF($A$3=2,ROUND((J782+J788),2),IF($A$3=3,ROUND((J782+J788),-1),ROUND((J782+J788),0)))</f>
        <v>#REF!</v>
      </c>
    </row>
    <row r="790" spans="1:10" ht="15.75" thickTop="1" x14ac:dyDescent="0.25">
      <c r="C790" s="226" t="s">
        <v>450</v>
      </c>
      <c r="D790" s="188"/>
      <c r="E790" s="221"/>
      <c r="F790" s="221"/>
      <c r="G790" s="259"/>
      <c r="H790" s="260">
        <f>SUM(H786:H789)</f>
        <v>0</v>
      </c>
      <c r="I790" s="201"/>
      <c r="J790" s="202"/>
    </row>
    <row r="791" spans="1:10" ht="15.75" thickBot="1" x14ac:dyDescent="0.3">
      <c r="C791" s="304"/>
      <c r="D791" s="305"/>
      <c r="E791" s="295"/>
      <c r="F791" s="296" t="s">
        <v>452</v>
      </c>
      <c r="G791" s="306">
        <f>H790+H784</f>
        <v>0</v>
      </c>
      <c r="H791" s="298">
        <f>IF($A$3=2,ROUND((H784+H790),2),IF($A$3=3,ROUND((H784+H790),-1),ROUND((H784+H790),0)))</f>
        <v>0</v>
      </c>
      <c r="I791" s="201"/>
      <c r="J791" s="202"/>
    </row>
    <row r="792" spans="1:10" ht="16.5" thickTop="1" thickBot="1" x14ac:dyDescent="0.3">
      <c r="C792" s="199"/>
      <c r="D792" s="200"/>
      <c r="E792" s="21"/>
      <c r="F792" s="21"/>
      <c r="G792" s="21"/>
      <c r="H792" s="21"/>
      <c r="I792" s="201"/>
      <c r="J792" s="202"/>
    </row>
    <row r="793" spans="1:10" ht="6" customHeight="1" thickTop="1" thickBot="1" x14ac:dyDescent="0.3">
      <c r="A793" s="188" t="s">
        <v>600</v>
      </c>
      <c r="B793" s="203"/>
      <c r="C793" s="199"/>
      <c r="D793" s="200"/>
      <c r="E793" s="21"/>
      <c r="F793" s="21"/>
      <c r="G793" s="21"/>
      <c r="H793" s="21"/>
      <c r="I793" s="206" t="s">
        <v>389</v>
      </c>
      <c r="J793" s="207" t="s">
        <v>390</v>
      </c>
    </row>
    <row r="794" spans="1:10" ht="15.75" thickTop="1" x14ac:dyDescent="0.25">
      <c r="A794" s="188"/>
      <c r="B794" s="203"/>
      <c r="C794" s="399" t="s">
        <v>601</v>
      </c>
      <c r="D794" s="400"/>
      <c r="E794" s="400"/>
      <c r="F794" s="400"/>
      <c r="G794" s="244"/>
      <c r="H794" s="205" t="s">
        <v>602</v>
      </c>
      <c r="I794" s="246" t="e">
        <f>#REF!</f>
        <v>#REF!</v>
      </c>
      <c r="J794" s="211"/>
    </row>
    <row r="795" spans="1:10" x14ac:dyDescent="0.25">
      <c r="A795" s="212" t="s">
        <v>392</v>
      </c>
      <c r="B795" s="203"/>
      <c r="C795" s="401"/>
      <c r="D795" s="402"/>
      <c r="E795" s="402"/>
      <c r="F795" s="402"/>
      <c r="G795" s="245"/>
      <c r="H795" s="209">
        <v>1.23</v>
      </c>
      <c r="I795" s="290"/>
      <c r="J795" s="291" t="s">
        <v>77</v>
      </c>
    </row>
    <row r="796" spans="1:10" x14ac:dyDescent="0.25">
      <c r="A796" s="212"/>
      <c r="B796" s="203"/>
      <c r="C796" s="213" t="s">
        <v>73</v>
      </c>
      <c r="D796" s="214" t="s">
        <v>74</v>
      </c>
      <c r="E796" s="215" t="s">
        <v>75</v>
      </c>
      <c r="F796" s="215" t="s">
        <v>393</v>
      </c>
      <c r="G796" s="216" t="s">
        <v>394</v>
      </c>
      <c r="H796" s="217" t="s">
        <v>77</v>
      </c>
      <c r="I796" s="224"/>
      <c r="J796" s="225"/>
    </row>
    <row r="797" spans="1:10" x14ac:dyDescent="0.25">
      <c r="A797" s="212" t="s">
        <v>395</v>
      </c>
      <c r="B797" s="203"/>
      <c r="C797" s="220"/>
      <c r="D797" s="188"/>
      <c r="E797" s="221"/>
      <c r="F797" s="221"/>
      <c r="G797" s="222"/>
      <c r="H797" s="223"/>
      <c r="I797" s="224"/>
      <c r="J797" s="225"/>
    </row>
    <row r="798" spans="1:10" x14ac:dyDescent="0.25">
      <c r="A798" s="212">
        <v>101658</v>
      </c>
      <c r="B798" s="203" t="s">
        <v>397</v>
      </c>
      <c r="C798" s="226" t="s">
        <v>408</v>
      </c>
      <c r="D798" s="188"/>
      <c r="E798" s="221"/>
      <c r="F798" s="221"/>
      <c r="G798" s="222"/>
      <c r="H798" s="223"/>
      <c r="I798" s="290" t="e">
        <f>I794 * (#REF! * (1+#REF!/100))</f>
        <v>#REF!</v>
      </c>
      <c r="J798" s="291" t="e">
        <f>#REF! * I794</f>
        <v>#REF!</v>
      </c>
    </row>
    <row r="799" spans="1:10" x14ac:dyDescent="0.25">
      <c r="A799" s="212">
        <v>102032</v>
      </c>
      <c r="B799" s="203" t="s">
        <v>497</v>
      </c>
      <c r="C799" s="213" t="s">
        <v>524</v>
      </c>
      <c r="D799" s="214" t="s">
        <v>410</v>
      </c>
      <c r="E799" s="215"/>
      <c r="F799" s="215"/>
      <c r="G799" s="216"/>
      <c r="H799" s="217">
        <f>TRUNC(E799* (1 + F799 / 100) * G799,2)</f>
        <v>0</v>
      </c>
      <c r="I799" s="290" t="e">
        <f>I794 * (#REF! * (1+#REF!/100))</f>
        <v>#REF!</v>
      </c>
      <c r="J799" s="291" t="e">
        <f>#REF! * I794</f>
        <v>#REF!</v>
      </c>
    </row>
    <row r="800" spans="1:10" x14ac:dyDescent="0.25">
      <c r="A800" s="212">
        <v>101128</v>
      </c>
      <c r="B800" s="203" t="s">
        <v>397</v>
      </c>
      <c r="C800" s="220"/>
      <c r="D800" s="188"/>
      <c r="E800" s="221"/>
      <c r="F800" s="221"/>
      <c r="G800" s="222" t="s">
        <v>412</v>
      </c>
      <c r="H800" s="228">
        <f>SUM(H798:H799)</f>
        <v>0</v>
      </c>
      <c r="I800" s="290" t="e">
        <f>I794 * (#REF! * (1+#REF!/100))</f>
        <v>#REF!</v>
      </c>
      <c r="J800" s="291" t="e">
        <f>#REF! * I794</f>
        <v>#REF!</v>
      </c>
    </row>
    <row r="801" spans="1:10" x14ac:dyDescent="0.25">
      <c r="A801" s="188" t="s">
        <v>405</v>
      </c>
      <c r="B801" s="203"/>
      <c r="C801" s="230" t="s">
        <v>414</v>
      </c>
      <c r="D801" s="188"/>
      <c r="E801" s="221"/>
      <c r="F801" s="221"/>
      <c r="G801" s="222"/>
      <c r="H801" s="223"/>
      <c r="I801" s="233"/>
      <c r="J801" s="229" t="e">
        <f>SUM(J797:J800)</f>
        <v>#REF!</v>
      </c>
    </row>
    <row r="802" spans="1:10" x14ac:dyDescent="0.25">
      <c r="A802" s="212" t="s">
        <v>407</v>
      </c>
      <c r="B802" s="203"/>
      <c r="C802" s="213" t="s">
        <v>603</v>
      </c>
      <c r="D802" s="214" t="s">
        <v>471</v>
      </c>
      <c r="E802" s="215"/>
      <c r="F802" s="215"/>
      <c r="G802" s="216"/>
      <c r="H802" s="217">
        <f>TRUNC(E802* (1 + F802 / 100) * G802,2)</f>
        <v>0</v>
      </c>
      <c r="I802" s="224"/>
      <c r="J802" s="225"/>
    </row>
    <row r="803" spans="1:10" x14ac:dyDescent="0.25">
      <c r="A803" s="212">
        <v>200020</v>
      </c>
      <c r="B803" s="203" t="s">
        <v>408</v>
      </c>
      <c r="C803" s="213" t="s">
        <v>415</v>
      </c>
      <c r="D803" s="214" t="s">
        <v>416</v>
      </c>
      <c r="E803" s="215"/>
      <c r="F803" s="215"/>
      <c r="G803" s="216"/>
      <c r="H803" s="217">
        <f>TRUNC(E803* (1 + F803 / 100) * G803,2)</f>
        <v>0</v>
      </c>
      <c r="I803" s="290" t="e">
        <f>I794 * (#REF! * (1+#REF!/100))</f>
        <v>#REF!</v>
      </c>
      <c r="J803" s="291" t="e">
        <f>#REF! * I794</f>
        <v>#REF!</v>
      </c>
    </row>
    <row r="804" spans="1:10" x14ac:dyDescent="0.25">
      <c r="A804" s="188" t="s">
        <v>411</v>
      </c>
      <c r="B804" s="203"/>
      <c r="C804" s="220"/>
      <c r="D804" s="188"/>
      <c r="E804" s="221"/>
      <c r="F804" s="221"/>
      <c r="G804" s="222" t="s">
        <v>418</v>
      </c>
      <c r="H804" s="228">
        <f>SUM(H801:H803)</f>
        <v>0</v>
      </c>
      <c r="I804" s="224"/>
      <c r="J804" s="229" t="e">
        <f>SUM(J802:J803)</f>
        <v>#REF!</v>
      </c>
    </row>
    <row r="805" spans="1:10" x14ac:dyDescent="0.25">
      <c r="A805" s="212" t="s">
        <v>413</v>
      </c>
      <c r="B805" s="203"/>
      <c r="C805" s="226" t="s">
        <v>420</v>
      </c>
      <c r="D805" s="188"/>
      <c r="E805" s="221"/>
      <c r="F805" s="221"/>
      <c r="G805" s="222"/>
      <c r="H805" s="223"/>
      <c r="I805" s="224"/>
      <c r="J805" s="225"/>
    </row>
    <row r="806" spans="1:10" x14ac:dyDescent="0.25">
      <c r="A806" s="212">
        <v>300026</v>
      </c>
      <c r="B806" s="203" t="s">
        <v>414</v>
      </c>
      <c r="C806" s="213"/>
      <c r="D806" s="214"/>
      <c r="E806" s="215"/>
      <c r="F806" s="215"/>
      <c r="G806" s="216"/>
      <c r="H806" s="217"/>
      <c r="I806" s="290" t="e">
        <f>I794 * (#REF! * (1+#REF!/100))</f>
        <v>#REF!</v>
      </c>
      <c r="J806" s="291" t="e">
        <f>#REF! * I794</f>
        <v>#REF!</v>
      </c>
    </row>
    <row r="807" spans="1:10" x14ac:dyDescent="0.25">
      <c r="A807" s="188" t="s">
        <v>417</v>
      </c>
      <c r="B807" s="203"/>
      <c r="C807" s="220"/>
      <c r="D807" s="188"/>
      <c r="E807" s="221"/>
      <c r="F807" s="221"/>
      <c r="G807" s="222" t="s">
        <v>422</v>
      </c>
      <c r="H807" s="217">
        <f>SUM(H805:H806)</f>
        <v>0</v>
      </c>
      <c r="I807" s="224"/>
      <c r="J807" s="229" t="e">
        <f>SUM(J805:J806)</f>
        <v>#REF!</v>
      </c>
    </row>
    <row r="808" spans="1:10" x14ac:dyDescent="0.25">
      <c r="A808" s="188" t="s">
        <v>419</v>
      </c>
      <c r="B808" s="21"/>
      <c r="C808" s="220"/>
      <c r="D808" s="188"/>
      <c r="E808" s="221"/>
      <c r="F808" s="221"/>
      <c r="G808" s="222"/>
      <c r="H808" s="223"/>
      <c r="I808" s="224"/>
      <c r="J808" s="225"/>
    </row>
    <row r="809" spans="1:10" ht="15.75" thickBot="1" x14ac:dyDescent="0.3">
      <c r="A809" s="212"/>
      <c r="B809" s="203"/>
      <c r="C809" s="234"/>
      <c r="D809" s="294"/>
      <c r="E809" s="295"/>
      <c r="F809" s="296" t="s">
        <v>424</v>
      </c>
      <c r="G809" s="297">
        <f>SUM(H796:H808)/2</f>
        <v>0</v>
      </c>
      <c r="H809" s="297">
        <f>+G809</f>
        <v>0</v>
      </c>
      <c r="I809" s="290"/>
      <c r="J809" s="291"/>
    </row>
    <row r="810" spans="1:10" ht="15.75" thickTop="1" x14ac:dyDescent="0.25">
      <c r="A810" s="227" t="s">
        <v>421</v>
      </c>
      <c r="B810" s="21"/>
      <c r="C810" s="247" t="s">
        <v>371</v>
      </c>
      <c r="D810" s="248"/>
      <c r="E810" s="249"/>
      <c r="F810" s="249"/>
      <c r="G810" s="250"/>
      <c r="H810" s="251"/>
      <c r="I810" s="224"/>
      <c r="J810" s="291">
        <f>SUM(J808:J809)</f>
        <v>0</v>
      </c>
    </row>
    <row r="811" spans="1:10" x14ac:dyDescent="0.25">
      <c r="A811" s="188"/>
      <c r="B811" s="232"/>
      <c r="C811" s="299" t="s">
        <v>373</v>
      </c>
      <c r="D811" s="300"/>
      <c r="E811" s="301"/>
      <c r="F811" s="256"/>
      <c r="G811" s="302"/>
      <c r="H811" s="303">
        <f>ROUND(H809*F811,2)</f>
        <v>0</v>
      </c>
      <c r="I811" s="224"/>
      <c r="J811" s="225"/>
    </row>
    <row r="812" spans="1:10" ht="15.75" thickBot="1" x14ac:dyDescent="0.3">
      <c r="A812" s="188" t="s">
        <v>423</v>
      </c>
      <c r="B812" s="232"/>
      <c r="C812" s="299" t="s">
        <v>374</v>
      </c>
      <c r="D812" s="300"/>
      <c r="E812" s="301"/>
      <c r="F812" s="256"/>
      <c r="G812" s="302"/>
      <c r="H812" s="303">
        <f>ROUND(H809*F812,2)</f>
        <v>0</v>
      </c>
      <c r="I812" s="240" t="e">
        <f>SUM(J795:J811)/2</f>
        <v>#REF!</v>
      </c>
      <c r="J812" s="293" t="e">
        <f>IF($A$2="CD",IF($A$3=1,ROUND(SUM(J795:J811)/2,0),IF($A$3=3,ROUND(SUM(J795:J811)/2,-1),SUM(J795:J811)/2)),SUM(J795:J811)/2)</f>
        <v>#REF!</v>
      </c>
    </row>
    <row r="813" spans="1:10" ht="15.75" thickTop="1" x14ac:dyDescent="0.25">
      <c r="A813" s="188" t="s">
        <v>446</v>
      </c>
      <c r="B813" s="232"/>
      <c r="C813" s="299" t="s">
        <v>375</v>
      </c>
      <c r="D813" s="300"/>
      <c r="E813" s="301"/>
      <c r="F813" s="256"/>
      <c r="G813" s="302"/>
      <c r="H813" s="303">
        <f>ROUND(H809*F813,2)</f>
        <v>0</v>
      </c>
      <c r="I813" s="224"/>
      <c r="J813" s="252"/>
    </row>
    <row r="814" spans="1:10" x14ac:dyDescent="0.25">
      <c r="A814" s="212" t="s">
        <v>361</v>
      </c>
      <c r="B814" s="232"/>
      <c r="C814" s="299" t="s">
        <v>377</v>
      </c>
      <c r="D814" s="300"/>
      <c r="E814" s="301"/>
      <c r="F814" s="256"/>
      <c r="G814" s="302"/>
      <c r="H814" s="303">
        <f>ROUND(H813*F814,2)</f>
        <v>0</v>
      </c>
      <c r="I814" s="224"/>
      <c r="J814" s="291" t="e">
        <f>ROUND(J812*#REF!,2)</f>
        <v>#REF!</v>
      </c>
    </row>
    <row r="815" spans="1:10" x14ac:dyDescent="0.25">
      <c r="A815" s="212" t="s">
        <v>447</v>
      </c>
      <c r="B815" s="232"/>
      <c r="C815" s="226" t="s">
        <v>450</v>
      </c>
      <c r="D815" s="188"/>
      <c r="E815" s="221"/>
      <c r="F815" s="221"/>
      <c r="G815" s="259"/>
      <c r="H815" s="260">
        <f>SUM(H811:H814)</f>
        <v>0</v>
      </c>
      <c r="I815" s="224"/>
      <c r="J815" s="291" t="e">
        <f>ROUND(J812*#REF!,2)</f>
        <v>#REF!</v>
      </c>
    </row>
    <row r="816" spans="1:10" ht="15.75" thickBot="1" x14ac:dyDescent="0.3">
      <c r="A816" s="212" t="s">
        <v>448</v>
      </c>
      <c r="B816" s="232"/>
      <c r="C816" s="304"/>
      <c r="D816" s="305"/>
      <c r="E816" s="295"/>
      <c r="F816" s="296" t="s">
        <v>452</v>
      </c>
      <c r="G816" s="306">
        <f>H815+H809</f>
        <v>0</v>
      </c>
      <c r="H816" s="298">
        <f>IF($A$3=2,ROUND((H809+H815),2),IF($A$3=3,ROUND((H809+H815),-1),ROUND((H809+H815),0)))</f>
        <v>0</v>
      </c>
      <c r="I816" s="224"/>
      <c r="J816" s="291" t="e">
        <f>ROUND(J812*#REF!,2)</f>
        <v>#REF!</v>
      </c>
    </row>
    <row r="817" spans="1:10" ht="15.75" thickTop="1" x14ac:dyDescent="0.25">
      <c r="A817" s="212" t="s">
        <v>379</v>
      </c>
      <c r="B817" s="232"/>
      <c r="C817" s="199"/>
      <c r="D817" s="200"/>
      <c r="E817" s="21"/>
      <c r="F817" s="21"/>
      <c r="G817" s="21"/>
      <c r="H817" s="21"/>
      <c r="I817" s="224"/>
      <c r="J817" s="291" t="e">
        <f>ROUND(J816*#REF!,2)</f>
        <v>#REF!</v>
      </c>
    </row>
    <row r="818" spans="1:10" ht="4.9000000000000004" customHeight="1" thickBot="1" x14ac:dyDescent="0.3">
      <c r="A818" s="188" t="s">
        <v>449</v>
      </c>
      <c r="B818" s="232"/>
      <c r="C818" s="199"/>
      <c r="D818" s="200"/>
      <c r="E818" s="21"/>
      <c r="F818" s="21"/>
      <c r="G818" s="21"/>
      <c r="H818" s="21"/>
      <c r="I818" s="233"/>
      <c r="J818" s="261" t="e">
        <f>SUM(J814:J817)</f>
        <v>#REF!</v>
      </c>
    </row>
    <row r="819" spans="1:10" ht="16.5" thickTop="1" thickBot="1" x14ac:dyDescent="0.3">
      <c r="A819" s="188" t="s">
        <v>451</v>
      </c>
      <c r="B819" s="232"/>
      <c r="C819" s="399" t="s">
        <v>604</v>
      </c>
      <c r="D819" s="400"/>
      <c r="E819" s="400"/>
      <c r="F819" s="400"/>
      <c r="G819" s="244"/>
      <c r="H819" s="205" t="s">
        <v>388</v>
      </c>
      <c r="I819" s="240"/>
      <c r="J819" s="293" t="e">
        <f>IF($A$3=2,ROUND((J812+J818),2),IF($A$3=3,ROUND((J812+J818),-1),ROUND((J812+J818),0)))</f>
        <v>#REF!</v>
      </c>
    </row>
    <row r="820" spans="1:10" ht="15.75" thickTop="1" x14ac:dyDescent="0.25">
      <c r="C820" s="401"/>
      <c r="D820" s="402"/>
      <c r="E820" s="402"/>
      <c r="F820" s="402"/>
      <c r="G820" s="245"/>
      <c r="H820" s="209">
        <v>1.24</v>
      </c>
      <c r="I820" s="201"/>
      <c r="J820" s="202"/>
    </row>
    <row r="821" spans="1:10" x14ac:dyDescent="0.25">
      <c r="C821" s="213" t="s">
        <v>73</v>
      </c>
      <c r="D821" s="214" t="s">
        <v>74</v>
      </c>
      <c r="E821" s="215" t="s">
        <v>75</v>
      </c>
      <c r="F821" s="215" t="s">
        <v>393</v>
      </c>
      <c r="G821" s="216" t="s">
        <v>394</v>
      </c>
      <c r="H821" s="217" t="s">
        <v>77</v>
      </c>
      <c r="I821" s="201"/>
      <c r="J821" s="202"/>
    </row>
    <row r="822" spans="1:10" ht="15.75" thickBot="1" x14ac:dyDescent="0.3">
      <c r="C822" s="220"/>
      <c r="D822" s="188"/>
      <c r="E822" s="221"/>
      <c r="F822" s="221"/>
      <c r="G822" s="222"/>
      <c r="H822" s="223"/>
      <c r="I822" s="201"/>
      <c r="J822" s="202"/>
    </row>
    <row r="823" spans="1:10" ht="15.75" thickTop="1" x14ac:dyDescent="0.25">
      <c r="A823" s="188" t="s">
        <v>605</v>
      </c>
      <c r="B823" s="203"/>
      <c r="C823" s="226" t="s">
        <v>408</v>
      </c>
      <c r="D823" s="188"/>
      <c r="E823" s="221"/>
      <c r="F823" s="221"/>
      <c r="G823" s="222"/>
      <c r="H823" s="223"/>
      <c r="I823" s="206" t="s">
        <v>389</v>
      </c>
      <c r="J823" s="207" t="s">
        <v>390</v>
      </c>
    </row>
    <row r="824" spans="1:10" x14ac:dyDescent="0.25">
      <c r="A824" s="188"/>
      <c r="B824" s="203"/>
      <c r="C824" s="213" t="s">
        <v>524</v>
      </c>
      <c r="D824" s="214" t="s">
        <v>410</v>
      </c>
      <c r="E824" s="215"/>
      <c r="F824" s="215"/>
      <c r="G824" s="216"/>
      <c r="H824" s="217">
        <f>TRUNC(E824* (1 + F824 / 100) * G824,2)</f>
        <v>0</v>
      </c>
      <c r="I824" s="246" t="e">
        <f>#REF!</f>
        <v>#REF!</v>
      </c>
      <c r="J824" s="211"/>
    </row>
    <row r="825" spans="1:10" x14ac:dyDescent="0.25">
      <c r="A825" s="212" t="s">
        <v>392</v>
      </c>
      <c r="B825" s="203"/>
      <c r="C825" s="220"/>
      <c r="D825" s="188"/>
      <c r="E825" s="221"/>
      <c r="F825" s="221"/>
      <c r="G825" s="222" t="s">
        <v>412</v>
      </c>
      <c r="H825" s="228">
        <f>SUM(H823:H824)</f>
        <v>0</v>
      </c>
      <c r="I825" s="290"/>
      <c r="J825" s="291" t="s">
        <v>77</v>
      </c>
    </row>
    <row r="826" spans="1:10" x14ac:dyDescent="0.25">
      <c r="A826" s="212"/>
      <c r="B826" s="203"/>
      <c r="C826" s="230" t="s">
        <v>414</v>
      </c>
      <c r="D826" s="188"/>
      <c r="E826" s="221"/>
      <c r="F826" s="221"/>
      <c r="G826" s="222"/>
      <c r="H826" s="223"/>
      <c r="I826" s="224"/>
      <c r="J826" s="225"/>
    </row>
    <row r="827" spans="1:10" x14ac:dyDescent="0.25">
      <c r="A827" s="212" t="s">
        <v>407</v>
      </c>
      <c r="B827" s="203"/>
      <c r="C827" s="213" t="s">
        <v>415</v>
      </c>
      <c r="D827" s="214" t="s">
        <v>416</v>
      </c>
      <c r="E827" s="215"/>
      <c r="F827" s="215"/>
      <c r="G827" s="216"/>
      <c r="H827" s="217">
        <f>TRUNC(E827* (1 + F827 / 100) * G827,2)</f>
        <v>0</v>
      </c>
      <c r="I827" s="224"/>
      <c r="J827" s="225"/>
    </row>
    <row r="828" spans="1:10" x14ac:dyDescent="0.25">
      <c r="A828" s="212">
        <v>200006</v>
      </c>
      <c r="B828" s="203" t="s">
        <v>408</v>
      </c>
      <c r="C828" s="220"/>
      <c r="D828" s="188"/>
      <c r="E828" s="221"/>
      <c r="F828" s="221"/>
      <c r="G828" s="222" t="s">
        <v>418</v>
      </c>
      <c r="H828" s="228">
        <f>SUM(H826:H827)</f>
        <v>0</v>
      </c>
      <c r="I828" s="290" t="e">
        <f>I824 * (#REF! * (1+#REF!/100))</f>
        <v>#REF!</v>
      </c>
      <c r="J828" s="291" t="e">
        <f>#REF! * I824</f>
        <v>#REF!</v>
      </c>
    </row>
    <row r="829" spans="1:10" x14ac:dyDescent="0.25">
      <c r="A829" s="188" t="s">
        <v>411</v>
      </c>
      <c r="B829" s="203"/>
      <c r="C829" s="226" t="s">
        <v>420</v>
      </c>
      <c r="D829" s="188"/>
      <c r="E829" s="221"/>
      <c r="F829" s="221"/>
      <c r="G829" s="222"/>
      <c r="H829" s="223"/>
      <c r="I829" s="224"/>
      <c r="J829" s="229" t="e">
        <f>SUM(J827:J828)</f>
        <v>#REF!</v>
      </c>
    </row>
    <row r="830" spans="1:10" x14ac:dyDescent="0.25">
      <c r="A830" s="212" t="s">
        <v>413</v>
      </c>
      <c r="B830" s="203"/>
      <c r="C830" s="213"/>
      <c r="D830" s="214"/>
      <c r="E830" s="215"/>
      <c r="F830" s="215"/>
      <c r="G830" s="216"/>
      <c r="H830" s="217"/>
      <c r="I830" s="224"/>
      <c r="J830" s="225"/>
    </row>
    <row r="831" spans="1:10" x14ac:dyDescent="0.25">
      <c r="A831" s="212">
        <v>300015</v>
      </c>
      <c r="B831" s="203" t="s">
        <v>414</v>
      </c>
      <c r="C831" s="220"/>
      <c r="D831" s="188"/>
      <c r="E831" s="221"/>
      <c r="F831" s="221"/>
      <c r="G831" s="222" t="s">
        <v>422</v>
      </c>
      <c r="H831" s="217">
        <f>SUM(H829:H830)</f>
        <v>0</v>
      </c>
      <c r="I831" s="290" t="e">
        <f>I824 * (#REF! * (1+#REF!/100))</f>
        <v>#REF!</v>
      </c>
      <c r="J831" s="225" t="e">
        <f>#REF! * I824</f>
        <v>#REF!</v>
      </c>
    </row>
    <row r="832" spans="1:10" x14ac:dyDescent="0.25">
      <c r="A832" s="212">
        <v>300026</v>
      </c>
      <c r="B832" s="203" t="s">
        <v>414</v>
      </c>
      <c r="C832" s="220"/>
      <c r="D832" s="188"/>
      <c r="E832" s="221"/>
      <c r="F832" s="221"/>
      <c r="G832" s="222"/>
      <c r="H832" s="223"/>
      <c r="I832" s="290" t="e">
        <f>I824 * (#REF! * (1+#REF!/100))</f>
        <v>#REF!</v>
      </c>
      <c r="J832" s="291" t="e">
        <f>#REF! * I824</f>
        <v>#REF!</v>
      </c>
    </row>
    <row r="833" spans="1:10" ht="15.75" thickBot="1" x14ac:dyDescent="0.3">
      <c r="A833" s="188" t="s">
        <v>417</v>
      </c>
      <c r="B833" s="203"/>
      <c r="C833" s="234"/>
      <c r="D833" s="294"/>
      <c r="E833" s="295"/>
      <c r="F833" s="296" t="s">
        <v>424</v>
      </c>
      <c r="G833" s="297">
        <f>SUM(H821:H832)/2</f>
        <v>0</v>
      </c>
      <c r="H833" s="298">
        <f>+G833</f>
        <v>0</v>
      </c>
      <c r="I833" s="224"/>
      <c r="J833" s="228" t="e">
        <f>SUM(J830:J832)</f>
        <v>#REF!</v>
      </c>
    </row>
    <row r="834" spans="1:10" ht="15.75" thickTop="1" x14ac:dyDescent="0.25">
      <c r="A834" s="188" t="s">
        <v>419</v>
      </c>
      <c r="B834" s="21"/>
      <c r="C834" s="247" t="s">
        <v>371</v>
      </c>
      <c r="D834" s="248"/>
      <c r="E834" s="249"/>
      <c r="F834" s="249"/>
      <c r="G834" s="250"/>
      <c r="H834" s="251"/>
      <c r="I834" s="224"/>
      <c r="J834" s="225"/>
    </row>
    <row r="835" spans="1:10" x14ac:dyDescent="0.25">
      <c r="A835" s="212"/>
      <c r="B835" s="203"/>
      <c r="C835" s="299" t="s">
        <v>373</v>
      </c>
      <c r="D835" s="300"/>
      <c r="E835" s="301"/>
      <c r="F835" s="256"/>
      <c r="G835" s="302"/>
      <c r="H835" s="303">
        <f>ROUND(H833*F835,2)</f>
        <v>0</v>
      </c>
      <c r="I835" s="290"/>
      <c r="J835" s="291"/>
    </row>
    <row r="836" spans="1:10" x14ac:dyDescent="0.25">
      <c r="A836" s="227" t="s">
        <v>421</v>
      </c>
      <c r="B836" s="21"/>
      <c r="C836" s="299" t="s">
        <v>374</v>
      </c>
      <c r="D836" s="300"/>
      <c r="E836" s="301"/>
      <c r="F836" s="256"/>
      <c r="G836" s="302"/>
      <c r="H836" s="303">
        <f>ROUND(H833*F836,2)</f>
        <v>0</v>
      </c>
      <c r="I836" s="224"/>
      <c r="J836" s="291">
        <f>SUM(J834:J835)</f>
        <v>0</v>
      </c>
    </row>
    <row r="837" spans="1:10" x14ac:dyDescent="0.25">
      <c r="A837" s="188"/>
      <c r="B837" s="232"/>
      <c r="C837" s="299" t="s">
        <v>375</v>
      </c>
      <c r="D837" s="300"/>
      <c r="E837" s="301"/>
      <c r="F837" s="256"/>
      <c r="G837" s="302"/>
      <c r="H837" s="303">
        <f>ROUND(H833*F837,2)</f>
        <v>0</v>
      </c>
      <c r="I837" s="224"/>
      <c r="J837" s="225"/>
    </row>
    <row r="838" spans="1:10" ht="15.75" thickBot="1" x14ac:dyDescent="0.3">
      <c r="A838" s="188" t="s">
        <v>423</v>
      </c>
      <c r="B838" s="232"/>
      <c r="C838" s="299" t="s">
        <v>377</v>
      </c>
      <c r="D838" s="300"/>
      <c r="E838" s="301"/>
      <c r="F838" s="256"/>
      <c r="G838" s="302"/>
      <c r="H838" s="303">
        <f>ROUND(H837*F838,2)</f>
        <v>0</v>
      </c>
      <c r="I838" s="240" t="e">
        <f>SUM(J825:J837)/2</f>
        <v>#REF!</v>
      </c>
      <c r="J838" s="293" t="e">
        <f>IF($A$2="CD",IF($A$3=1,ROUND(SUM(J825:J837)/2,0),IF($A$3=3,ROUND(SUM(J825:J837)/2,-1),SUM(J825:J837)/2)),SUM(J825:J837)/2)</f>
        <v>#REF!</v>
      </c>
    </row>
    <row r="839" spans="1:10" ht="15.75" thickTop="1" x14ac:dyDescent="0.25">
      <c r="A839" s="188" t="s">
        <v>446</v>
      </c>
      <c r="B839" s="232"/>
      <c r="C839" s="226" t="s">
        <v>450</v>
      </c>
      <c r="D839" s="188"/>
      <c r="E839" s="221"/>
      <c r="F839" s="221"/>
      <c r="G839" s="259"/>
      <c r="H839" s="260">
        <f>SUM(H835:H838)</f>
        <v>0</v>
      </c>
      <c r="I839" s="224"/>
      <c r="J839" s="252"/>
    </row>
    <row r="840" spans="1:10" ht="15.75" thickBot="1" x14ac:dyDescent="0.3">
      <c r="A840" s="212" t="s">
        <v>361</v>
      </c>
      <c r="B840" s="232"/>
      <c r="C840" s="304"/>
      <c r="D840" s="305"/>
      <c r="E840" s="295"/>
      <c r="F840" s="296" t="s">
        <v>452</v>
      </c>
      <c r="G840" s="306">
        <f>H839+H833</f>
        <v>0</v>
      </c>
      <c r="H840" s="298">
        <f>IF($A$3=2,ROUND((H833+H839),2),IF($A$3=3,ROUND((H833+H839),-1),ROUND((H833+H839),0)))</f>
        <v>0</v>
      </c>
      <c r="I840" s="224"/>
      <c r="J840" s="291" t="e">
        <f>ROUND(J838*#REF!,2)</f>
        <v>#REF!</v>
      </c>
    </row>
    <row r="841" spans="1:10" ht="15.75" thickTop="1" x14ac:dyDescent="0.25">
      <c r="A841" s="212" t="s">
        <v>447</v>
      </c>
      <c r="B841" s="232"/>
      <c r="C841" s="199"/>
      <c r="D841" s="200"/>
      <c r="E841" s="21"/>
      <c r="F841" s="21"/>
      <c r="G841" s="21"/>
      <c r="H841" s="21"/>
      <c r="I841" s="224"/>
      <c r="J841" s="291" t="e">
        <f>ROUND(J838*#REF!,2)</f>
        <v>#REF!</v>
      </c>
    </row>
    <row r="842" spans="1:10" ht="6" customHeight="1" thickBot="1" x14ac:dyDescent="0.3">
      <c r="A842" s="212" t="s">
        <v>448</v>
      </c>
      <c r="B842" s="232"/>
      <c r="C842" s="199"/>
      <c r="D842" s="200"/>
      <c r="E842" s="21"/>
      <c r="F842" s="21"/>
      <c r="G842" s="21"/>
      <c r="H842" s="21"/>
      <c r="I842" s="224"/>
      <c r="J842" s="291" t="e">
        <f>ROUND(J838*#REF!,2)</f>
        <v>#REF!</v>
      </c>
    </row>
    <row r="843" spans="1:10" ht="15.75" thickTop="1" x14ac:dyDescent="0.25">
      <c r="A843" s="212" t="s">
        <v>379</v>
      </c>
      <c r="B843" s="232"/>
      <c r="C843" s="399" t="s">
        <v>606</v>
      </c>
      <c r="D843" s="400"/>
      <c r="E843" s="400"/>
      <c r="F843" s="400"/>
      <c r="G843" s="244"/>
      <c r="H843" s="205" t="s">
        <v>388</v>
      </c>
      <c r="I843" s="224"/>
      <c r="J843" s="291" t="e">
        <f>ROUND(J842*#REF!,2)</f>
        <v>#REF!</v>
      </c>
    </row>
    <row r="844" spans="1:10" x14ac:dyDescent="0.25">
      <c r="A844" s="188" t="s">
        <v>449</v>
      </c>
      <c r="B844" s="232"/>
      <c r="C844" s="401"/>
      <c r="D844" s="402"/>
      <c r="E844" s="402"/>
      <c r="F844" s="402"/>
      <c r="G844" s="245"/>
      <c r="H844" s="209">
        <v>1.25</v>
      </c>
      <c r="I844" s="233"/>
      <c r="J844" s="261" t="e">
        <f>SUM(J840:J843)</f>
        <v>#REF!</v>
      </c>
    </row>
    <row r="845" spans="1:10" ht="15.75" thickBot="1" x14ac:dyDescent="0.3">
      <c r="A845" s="188" t="s">
        <v>451</v>
      </c>
      <c r="B845" s="232"/>
      <c r="C845" s="213" t="s">
        <v>73</v>
      </c>
      <c r="D845" s="214" t="s">
        <v>74</v>
      </c>
      <c r="E845" s="215" t="s">
        <v>75</v>
      </c>
      <c r="F845" s="215" t="s">
        <v>393</v>
      </c>
      <c r="G845" s="216" t="s">
        <v>394</v>
      </c>
      <c r="H845" s="217" t="s">
        <v>77</v>
      </c>
      <c r="I845" s="240"/>
      <c r="J845" s="293" t="e">
        <f>IF($A$3=2,ROUND((J838+J844),2),IF($A$3=3,ROUND((J838+J844),-1),ROUND((J838+J844),0)))</f>
        <v>#REF!</v>
      </c>
    </row>
    <row r="846" spans="1:10" ht="15.75" thickTop="1" x14ac:dyDescent="0.25">
      <c r="C846" s="220"/>
      <c r="D846" s="188"/>
      <c r="E846" s="221"/>
      <c r="F846" s="221"/>
      <c r="G846" s="222"/>
      <c r="H846" s="223"/>
      <c r="I846" s="201"/>
      <c r="J846" s="202"/>
    </row>
    <row r="847" spans="1:10" x14ac:dyDescent="0.25">
      <c r="C847" s="226" t="s">
        <v>396</v>
      </c>
      <c r="D847" s="188"/>
      <c r="E847" s="221"/>
      <c r="F847" s="221"/>
      <c r="G847" s="222"/>
      <c r="H847" s="223"/>
      <c r="I847" s="201"/>
      <c r="J847" s="202"/>
    </row>
    <row r="848" spans="1:10" ht="15.75" thickBot="1" x14ac:dyDescent="0.3">
      <c r="C848" s="213" t="s">
        <v>502</v>
      </c>
      <c r="D848" s="214" t="s">
        <v>404</v>
      </c>
      <c r="E848" s="215"/>
      <c r="F848" s="215"/>
      <c r="G848" s="216"/>
      <c r="H848" s="217">
        <f t="shared" ref="H848:H853" si="2">TRUNC(E848* (1 + F848 / 100) * G848,2)</f>
        <v>0</v>
      </c>
      <c r="I848" s="201"/>
      <c r="J848" s="202"/>
    </row>
    <row r="849" spans="1:10" ht="15.75" thickTop="1" x14ac:dyDescent="0.25">
      <c r="A849" s="188" t="s">
        <v>607</v>
      </c>
      <c r="B849" s="203"/>
      <c r="C849" s="213" t="s">
        <v>608</v>
      </c>
      <c r="D849" s="214" t="s">
        <v>74</v>
      </c>
      <c r="E849" s="215"/>
      <c r="F849" s="215"/>
      <c r="G849" s="216"/>
      <c r="H849" s="217">
        <f t="shared" si="2"/>
        <v>0</v>
      </c>
      <c r="I849" s="206" t="s">
        <v>389</v>
      </c>
      <c r="J849" s="207" t="s">
        <v>390</v>
      </c>
    </row>
    <row r="850" spans="1:10" x14ac:dyDescent="0.25">
      <c r="A850" s="188"/>
      <c r="B850" s="203"/>
      <c r="C850" s="213" t="s">
        <v>609</v>
      </c>
      <c r="D850" s="214" t="s">
        <v>74</v>
      </c>
      <c r="E850" s="215"/>
      <c r="F850" s="215"/>
      <c r="G850" s="216"/>
      <c r="H850" s="217">
        <f t="shared" si="2"/>
        <v>0</v>
      </c>
      <c r="I850" s="246" t="e">
        <f>#REF!</f>
        <v>#REF!</v>
      </c>
      <c r="J850" s="211"/>
    </row>
    <row r="851" spans="1:10" x14ac:dyDescent="0.25">
      <c r="A851" s="212" t="s">
        <v>392</v>
      </c>
      <c r="B851" s="203"/>
      <c r="C851" s="213" t="s">
        <v>610</v>
      </c>
      <c r="D851" s="214" t="s">
        <v>512</v>
      </c>
      <c r="E851" s="215"/>
      <c r="F851" s="215"/>
      <c r="G851" s="216"/>
      <c r="H851" s="217">
        <f t="shared" si="2"/>
        <v>0</v>
      </c>
      <c r="I851" s="290"/>
      <c r="J851" s="291" t="s">
        <v>77</v>
      </c>
    </row>
    <row r="852" spans="1:10" x14ac:dyDescent="0.25">
      <c r="A852" s="212"/>
      <c r="B852" s="203"/>
      <c r="C852" s="213" t="s">
        <v>504</v>
      </c>
      <c r="D852" s="214" t="s">
        <v>74</v>
      </c>
      <c r="E852" s="215"/>
      <c r="F852" s="215"/>
      <c r="G852" s="216"/>
      <c r="H852" s="217">
        <f t="shared" si="2"/>
        <v>0</v>
      </c>
      <c r="I852" s="224"/>
      <c r="J852" s="225"/>
    </row>
    <row r="853" spans="1:10" ht="24" x14ac:dyDescent="0.25">
      <c r="A853" s="212" t="s">
        <v>395</v>
      </c>
      <c r="B853" s="203"/>
      <c r="C853" s="213" t="s">
        <v>507</v>
      </c>
      <c r="D853" s="214" t="s">
        <v>123</v>
      </c>
      <c r="E853" s="215"/>
      <c r="F853" s="215"/>
      <c r="G853" s="216"/>
      <c r="H853" s="217">
        <f t="shared" si="2"/>
        <v>0</v>
      </c>
      <c r="I853" s="224"/>
      <c r="J853" s="225"/>
    </row>
    <row r="854" spans="1:10" x14ac:dyDescent="0.25">
      <c r="A854" s="212">
        <v>100076</v>
      </c>
      <c r="B854" s="203" t="s">
        <v>462</v>
      </c>
      <c r="C854" s="220"/>
      <c r="D854" s="188"/>
      <c r="E854" s="221"/>
      <c r="F854" s="221"/>
      <c r="G854" s="222" t="s">
        <v>406</v>
      </c>
      <c r="H854" s="228">
        <f>SUM(H847:H853)</f>
        <v>0</v>
      </c>
      <c r="I854" s="290" t="e">
        <f>I850 * (#REF! * (1+#REF!/100))</f>
        <v>#REF!</v>
      </c>
      <c r="J854" s="291" t="e">
        <f>#REF! * I850</f>
        <v>#REF!</v>
      </c>
    </row>
    <row r="855" spans="1:10" x14ac:dyDescent="0.25">
      <c r="A855" s="212">
        <v>109102</v>
      </c>
      <c r="B855" s="203"/>
      <c r="C855" s="226" t="s">
        <v>408</v>
      </c>
      <c r="D855" s="188"/>
      <c r="E855" s="221"/>
      <c r="F855" s="221"/>
      <c r="G855" s="222"/>
      <c r="H855" s="223"/>
      <c r="I855" s="290" t="e">
        <f>I850 * (#REF! * (1+#REF!/100))</f>
        <v>#REF!</v>
      </c>
      <c r="J855" s="291" t="e">
        <f>#REF! * I850</f>
        <v>#REF!</v>
      </c>
    </row>
    <row r="856" spans="1:10" x14ac:dyDescent="0.25">
      <c r="A856" s="227" t="s">
        <v>405</v>
      </c>
      <c r="B856" s="203"/>
      <c r="C856" s="213" t="s">
        <v>611</v>
      </c>
      <c r="D856" s="214" t="s">
        <v>410</v>
      </c>
      <c r="E856" s="215"/>
      <c r="F856" s="215"/>
      <c r="G856" s="216"/>
      <c r="H856" s="217">
        <f>TRUNC(E856* (1 + F856 / 100) * G856,2)</f>
        <v>0</v>
      </c>
      <c r="I856" s="224"/>
      <c r="J856" s="229" t="e">
        <f>SUM(J853:J855)</f>
        <v>#REF!</v>
      </c>
    </row>
    <row r="857" spans="1:10" x14ac:dyDescent="0.25">
      <c r="A857" s="212" t="s">
        <v>407</v>
      </c>
      <c r="B857" s="203"/>
      <c r="C857" s="220"/>
      <c r="D857" s="188"/>
      <c r="E857" s="221"/>
      <c r="F857" s="221"/>
      <c r="G857" s="222" t="s">
        <v>412</v>
      </c>
      <c r="H857" s="228">
        <f>SUM(H855:H856)</f>
        <v>0</v>
      </c>
      <c r="I857" s="224"/>
      <c r="J857" s="225"/>
    </row>
    <row r="858" spans="1:10" x14ac:dyDescent="0.25">
      <c r="A858" s="212">
        <v>200007</v>
      </c>
      <c r="B858" s="203" t="s">
        <v>408</v>
      </c>
      <c r="C858" s="230" t="s">
        <v>414</v>
      </c>
      <c r="D858" s="188"/>
      <c r="E858" s="221"/>
      <c r="F858" s="221"/>
      <c r="G858" s="222"/>
      <c r="H858" s="223"/>
      <c r="I858" s="290" t="e">
        <f>I850 * (#REF! * (1+#REF!/100))</f>
        <v>#REF!</v>
      </c>
      <c r="J858" s="291" t="e">
        <f>#REF! * I850</f>
        <v>#REF!</v>
      </c>
    </row>
    <row r="859" spans="1:10" x14ac:dyDescent="0.25">
      <c r="A859" s="227" t="s">
        <v>411</v>
      </c>
      <c r="B859" s="203"/>
      <c r="C859" s="213" t="s">
        <v>612</v>
      </c>
      <c r="D859" s="214" t="s">
        <v>437</v>
      </c>
      <c r="E859" s="215"/>
      <c r="F859" s="215"/>
      <c r="G859" s="216"/>
      <c r="H859" s="217">
        <f>TRUNC(E859* (1 + F859 / 100) * G859,2)</f>
        <v>0</v>
      </c>
      <c r="I859" s="224"/>
      <c r="J859" s="229" t="e">
        <f>SUM(J857:J858)</f>
        <v>#REF!</v>
      </c>
    </row>
    <row r="860" spans="1:10" x14ac:dyDescent="0.25">
      <c r="A860" s="212" t="s">
        <v>413</v>
      </c>
      <c r="B860" s="203"/>
      <c r="C860" s="213" t="s">
        <v>415</v>
      </c>
      <c r="D860" s="214" t="s">
        <v>416</v>
      </c>
      <c r="E860" s="215"/>
      <c r="F860" s="215"/>
      <c r="G860" s="216"/>
      <c r="H860" s="217">
        <f>TRUNC(E860* (1 + F860 / 100) * G860,2)</f>
        <v>0</v>
      </c>
      <c r="I860" s="224"/>
      <c r="J860" s="225"/>
    </row>
    <row r="861" spans="1:10" x14ac:dyDescent="0.25">
      <c r="A861" s="212">
        <v>300026</v>
      </c>
      <c r="B861" s="203" t="s">
        <v>414</v>
      </c>
      <c r="C861" s="220"/>
      <c r="D861" s="188"/>
      <c r="E861" s="221"/>
      <c r="F861" s="221"/>
      <c r="G861" s="222" t="s">
        <v>418</v>
      </c>
      <c r="H861" s="228">
        <f>SUM(H858:H860)</f>
        <v>0</v>
      </c>
      <c r="I861" s="290" t="e">
        <f>I850 * (#REF! * (1+#REF!/100))</f>
        <v>#REF!</v>
      </c>
      <c r="J861" s="291" t="e">
        <f>#REF! * I850</f>
        <v>#REF!</v>
      </c>
    </row>
    <row r="862" spans="1:10" x14ac:dyDescent="0.25">
      <c r="A862" s="227" t="s">
        <v>417</v>
      </c>
      <c r="B862" s="203"/>
      <c r="C862" s="226" t="s">
        <v>420</v>
      </c>
      <c r="D862" s="188"/>
      <c r="E862" s="221"/>
      <c r="F862" s="221"/>
      <c r="G862" s="222"/>
      <c r="H862" s="223"/>
      <c r="I862" s="224"/>
      <c r="J862" s="229" t="e">
        <f>SUM(J860:J861)</f>
        <v>#REF!</v>
      </c>
    </row>
    <row r="863" spans="1:10" x14ac:dyDescent="0.25">
      <c r="A863" s="188" t="s">
        <v>419</v>
      </c>
      <c r="B863" s="231"/>
      <c r="C863" s="213"/>
      <c r="D863" s="214"/>
      <c r="E863" s="215"/>
      <c r="F863" s="215"/>
      <c r="G863" s="216"/>
      <c r="H863" s="217"/>
      <c r="I863" s="224"/>
      <c r="J863" s="225"/>
    </row>
    <row r="864" spans="1:10" x14ac:dyDescent="0.25">
      <c r="A864" s="212"/>
      <c r="B864" s="203"/>
      <c r="C864" s="220"/>
      <c r="D864" s="188"/>
      <c r="E864" s="221"/>
      <c r="F864" s="221"/>
      <c r="G864" s="222" t="s">
        <v>422</v>
      </c>
      <c r="H864" s="217">
        <f>SUM(H862:H863)</f>
        <v>0</v>
      </c>
      <c r="I864" s="290"/>
      <c r="J864" s="291"/>
    </row>
    <row r="865" spans="1:10" x14ac:dyDescent="0.25">
      <c r="A865" s="227" t="s">
        <v>421</v>
      </c>
      <c r="B865" s="231"/>
      <c r="C865" s="220"/>
      <c r="D865" s="188"/>
      <c r="E865" s="221"/>
      <c r="F865" s="221"/>
      <c r="G865" s="222"/>
      <c r="H865" s="223"/>
      <c r="I865" s="224"/>
      <c r="J865" s="291">
        <f>SUM(J863:J864)</f>
        <v>0</v>
      </c>
    </row>
    <row r="866" spans="1:10" ht="15.75" thickBot="1" x14ac:dyDescent="0.3">
      <c r="A866" s="188"/>
      <c r="B866" s="232"/>
      <c r="C866" s="234"/>
      <c r="D866" s="294"/>
      <c r="E866" s="295"/>
      <c r="F866" s="296" t="s">
        <v>424</v>
      </c>
      <c r="G866" s="297">
        <f>SUM(H845:H865)/2</f>
        <v>0</v>
      </c>
      <c r="H866" s="298">
        <f>+G866</f>
        <v>0</v>
      </c>
      <c r="I866" s="224"/>
      <c r="J866" s="225"/>
    </row>
    <row r="867" spans="1:10" ht="16.5" thickTop="1" thickBot="1" x14ac:dyDescent="0.3">
      <c r="A867" s="188" t="s">
        <v>423</v>
      </c>
      <c r="B867" s="232"/>
      <c r="C867" s="247" t="s">
        <v>371</v>
      </c>
      <c r="D867" s="248"/>
      <c r="E867" s="249"/>
      <c r="F867" s="249"/>
      <c r="G867" s="250"/>
      <c r="H867" s="251"/>
      <c r="I867" s="240" t="e">
        <f>SUM(J851:J866)/2</f>
        <v>#REF!</v>
      </c>
      <c r="J867" s="293" t="e">
        <f>IF($A$2="CD",IF($A$3=1,ROUND(SUM(J851:J866)/2,0),IF($A$3=3,ROUND(SUM(J851:J866)/2,-1),SUM(J851:J866)/2)),SUM(J851:J866)/2)</f>
        <v>#REF!</v>
      </c>
    </row>
    <row r="868" spans="1:10" ht="15.75" thickTop="1" x14ac:dyDescent="0.25">
      <c r="A868" s="188" t="s">
        <v>446</v>
      </c>
      <c r="B868" s="232"/>
      <c r="C868" s="299" t="s">
        <v>373</v>
      </c>
      <c r="D868" s="300"/>
      <c r="E868" s="301"/>
      <c r="F868" s="256"/>
      <c r="G868" s="302"/>
      <c r="H868" s="303">
        <f>ROUND(H866*F868,2)</f>
        <v>0</v>
      </c>
      <c r="I868" s="224"/>
      <c r="J868" s="252"/>
    </row>
    <row r="869" spans="1:10" x14ac:dyDescent="0.25">
      <c r="A869" s="212" t="s">
        <v>361</v>
      </c>
      <c r="B869" s="232"/>
      <c r="C869" s="299" t="s">
        <v>374</v>
      </c>
      <c r="D869" s="300"/>
      <c r="E869" s="301"/>
      <c r="F869" s="256"/>
      <c r="G869" s="302"/>
      <c r="H869" s="303">
        <f>ROUND(H866*F869,2)</f>
        <v>0</v>
      </c>
      <c r="I869" s="224"/>
      <c r="J869" s="291" t="e">
        <f>ROUND(J867*#REF!,2)</f>
        <v>#REF!</v>
      </c>
    </row>
    <row r="870" spans="1:10" x14ac:dyDescent="0.25">
      <c r="A870" s="212" t="s">
        <v>447</v>
      </c>
      <c r="B870" s="232"/>
      <c r="C870" s="299" t="s">
        <v>375</v>
      </c>
      <c r="D870" s="300"/>
      <c r="E870" s="301"/>
      <c r="F870" s="256"/>
      <c r="G870" s="302"/>
      <c r="H870" s="303">
        <f>ROUND(H866*F870,2)</f>
        <v>0</v>
      </c>
      <c r="I870" s="224"/>
      <c r="J870" s="291" t="e">
        <f>ROUND(J867*#REF!,2)</f>
        <v>#REF!</v>
      </c>
    </row>
    <row r="871" spans="1:10" x14ac:dyDescent="0.25">
      <c r="A871" s="212" t="s">
        <v>448</v>
      </c>
      <c r="B871" s="232"/>
      <c r="C871" s="299" t="s">
        <v>377</v>
      </c>
      <c r="D871" s="300"/>
      <c r="E871" s="301"/>
      <c r="F871" s="256"/>
      <c r="G871" s="302"/>
      <c r="H871" s="303">
        <f>ROUND(H870*F871,2)</f>
        <v>0</v>
      </c>
      <c r="I871" s="224"/>
      <c r="J871" s="291" t="e">
        <f>ROUND(J867*#REF!,2)</f>
        <v>#REF!</v>
      </c>
    </row>
    <row r="872" spans="1:10" x14ac:dyDescent="0.25">
      <c r="A872" s="212" t="s">
        <v>379</v>
      </c>
      <c r="B872" s="232"/>
      <c r="C872" s="226" t="s">
        <v>450</v>
      </c>
      <c r="D872" s="188"/>
      <c r="E872" s="221"/>
      <c r="F872" s="221"/>
      <c r="G872" s="259"/>
      <c r="H872" s="260">
        <f>SUM(H868:H871)</f>
        <v>0</v>
      </c>
      <c r="I872" s="224"/>
      <c r="J872" s="291" t="e">
        <f>ROUND(J871*#REF!,2)</f>
        <v>#REF!</v>
      </c>
    </row>
    <row r="873" spans="1:10" ht="15.75" thickBot="1" x14ac:dyDescent="0.3">
      <c r="A873" s="188" t="s">
        <v>449</v>
      </c>
      <c r="B873" s="232"/>
      <c r="C873" s="304"/>
      <c r="D873" s="305"/>
      <c r="E873" s="295"/>
      <c r="F873" s="296" t="s">
        <v>452</v>
      </c>
      <c r="G873" s="306">
        <f>H872+H866</f>
        <v>0</v>
      </c>
      <c r="H873" s="298">
        <f>IF($A$3=2,ROUND((H866+H872),2),IF($A$3=3,ROUND((H866+H872),-1),ROUND((H866+H872),0)))</f>
        <v>0</v>
      </c>
      <c r="I873" s="233"/>
      <c r="J873" s="261" t="e">
        <f>SUM(J869:J872)</f>
        <v>#REF!</v>
      </c>
    </row>
    <row r="874" spans="1:10" ht="16.5" thickTop="1" thickBot="1" x14ac:dyDescent="0.3">
      <c r="A874" s="188" t="s">
        <v>451</v>
      </c>
      <c r="B874" s="232"/>
      <c r="C874" s="199"/>
      <c r="D874" s="200"/>
      <c r="E874" s="21"/>
      <c r="F874" s="21"/>
      <c r="G874" s="21"/>
      <c r="H874" s="21"/>
      <c r="I874" s="240"/>
      <c r="J874" s="293" t="e">
        <f>IF($A$3=2,ROUND((J867+J873),2),IF($A$3=3,ROUND((J867+J873),-1),ROUND((J867+J873),0)))</f>
        <v>#REF!</v>
      </c>
    </row>
    <row r="875" spans="1:10" ht="4.1500000000000004" customHeight="1" thickTop="1" thickBot="1" x14ac:dyDescent="0.3">
      <c r="C875" s="199"/>
      <c r="D875" s="200"/>
      <c r="E875" s="21"/>
      <c r="F875" s="21"/>
      <c r="G875" s="21"/>
      <c r="H875" s="21"/>
      <c r="I875" s="201"/>
      <c r="J875" s="202"/>
    </row>
    <row r="876" spans="1:10" ht="15.75" thickTop="1" x14ac:dyDescent="0.25">
      <c r="C876" s="399" t="s">
        <v>613</v>
      </c>
      <c r="D876" s="400"/>
      <c r="E876" s="400"/>
      <c r="F876" s="400"/>
      <c r="G876" s="244"/>
      <c r="H876" s="205" t="s">
        <v>614</v>
      </c>
      <c r="I876" s="201"/>
      <c r="J876" s="202"/>
    </row>
    <row r="877" spans="1:10" ht="15.75" thickBot="1" x14ac:dyDescent="0.3">
      <c r="C877" s="401"/>
      <c r="D877" s="402"/>
      <c r="E877" s="402"/>
      <c r="F877" s="402"/>
      <c r="G877" s="245"/>
      <c r="H877" s="209" t="s">
        <v>615</v>
      </c>
      <c r="I877" s="201"/>
      <c r="J877" s="202"/>
    </row>
    <row r="878" spans="1:10" ht="15.75" thickTop="1" x14ac:dyDescent="0.25">
      <c r="A878" s="188" t="s">
        <v>616</v>
      </c>
      <c r="B878" s="203"/>
      <c r="C878" s="213" t="s">
        <v>73</v>
      </c>
      <c r="D878" s="214" t="s">
        <v>74</v>
      </c>
      <c r="E878" s="215" t="s">
        <v>75</v>
      </c>
      <c r="F878" s="215" t="s">
        <v>393</v>
      </c>
      <c r="G878" s="216" t="s">
        <v>394</v>
      </c>
      <c r="H878" s="217" t="s">
        <v>77</v>
      </c>
      <c r="I878" s="206" t="s">
        <v>389</v>
      </c>
      <c r="J878" s="207" t="s">
        <v>390</v>
      </c>
    </row>
    <row r="879" spans="1:10" ht="7.9" customHeight="1" x14ac:dyDescent="0.25">
      <c r="A879" s="188"/>
      <c r="B879" s="203"/>
      <c r="C879" s="220"/>
      <c r="D879" s="188"/>
      <c r="E879" s="221"/>
      <c r="F879" s="221"/>
      <c r="G879" s="222"/>
      <c r="H879" s="223"/>
      <c r="I879" s="246" t="e">
        <f>#REF!</f>
        <v>#REF!</v>
      </c>
      <c r="J879" s="211"/>
    </row>
    <row r="880" spans="1:10" x14ac:dyDescent="0.25">
      <c r="A880" s="212" t="s">
        <v>392</v>
      </c>
      <c r="B880" s="203"/>
      <c r="C880" s="226" t="s">
        <v>396</v>
      </c>
      <c r="D880" s="188"/>
      <c r="E880" s="221"/>
      <c r="F880" s="221"/>
      <c r="G880" s="222"/>
      <c r="H880" s="223"/>
      <c r="I880" s="290"/>
      <c r="J880" s="291" t="s">
        <v>77</v>
      </c>
    </row>
    <row r="881" spans="1:10" x14ac:dyDescent="0.25">
      <c r="A881" s="212"/>
      <c r="B881" s="203"/>
      <c r="C881" s="213" t="s">
        <v>502</v>
      </c>
      <c r="D881" s="214" t="s">
        <v>404</v>
      </c>
      <c r="E881" s="215"/>
      <c r="F881" s="215"/>
      <c r="G881" s="216"/>
      <c r="H881" s="217">
        <f>TRUNC(E881* (1 + F881 / 100) * G881,2)</f>
        <v>0</v>
      </c>
      <c r="I881" s="224"/>
      <c r="J881" s="225"/>
    </row>
    <row r="882" spans="1:10" x14ac:dyDescent="0.25">
      <c r="A882" s="212" t="s">
        <v>395</v>
      </c>
      <c r="B882" s="203"/>
      <c r="C882" s="213" t="s">
        <v>617</v>
      </c>
      <c r="D882" s="214" t="s">
        <v>74</v>
      </c>
      <c r="E882" s="215"/>
      <c r="F882" s="215"/>
      <c r="G882" s="216"/>
      <c r="H882" s="217">
        <f>TRUNC(E882* (1 + F882 / 100) * G882,2)</f>
        <v>0</v>
      </c>
      <c r="I882" s="224"/>
      <c r="J882" s="225"/>
    </row>
    <row r="883" spans="1:10" x14ac:dyDescent="0.25">
      <c r="A883" s="212">
        <v>101165</v>
      </c>
      <c r="B883" s="203" t="s">
        <v>462</v>
      </c>
      <c r="C883" s="213" t="s">
        <v>505</v>
      </c>
      <c r="D883" s="214" t="s">
        <v>404</v>
      </c>
      <c r="E883" s="215"/>
      <c r="F883" s="215"/>
      <c r="G883" s="216"/>
      <c r="H883" s="217">
        <f>TRUNC(E883* (1 + F883 / 100) * G883,2)</f>
        <v>0</v>
      </c>
      <c r="I883" s="290" t="e">
        <f>I879 * (#REF! * (1+#REF!/100))</f>
        <v>#REF!</v>
      </c>
      <c r="J883" s="291" t="e">
        <f>#REF! * I879</f>
        <v>#REF!</v>
      </c>
    </row>
    <row r="884" spans="1:10" x14ac:dyDescent="0.25">
      <c r="A884" s="188" t="s">
        <v>405</v>
      </c>
      <c r="B884" s="203"/>
      <c r="C884" s="220"/>
      <c r="D884" s="188"/>
      <c r="E884" s="221"/>
      <c r="F884" s="221"/>
      <c r="G884" s="222" t="s">
        <v>406</v>
      </c>
      <c r="H884" s="228">
        <f>SUM(H880:H883)</f>
        <v>0</v>
      </c>
      <c r="I884" s="224"/>
      <c r="J884" s="229" t="e">
        <f>SUM(J882:J883)</f>
        <v>#REF!</v>
      </c>
    </row>
    <row r="885" spans="1:10" x14ac:dyDescent="0.25">
      <c r="A885" s="212" t="s">
        <v>407</v>
      </c>
      <c r="B885" s="203"/>
      <c r="C885" s="226" t="s">
        <v>408</v>
      </c>
      <c r="D885" s="188"/>
      <c r="E885" s="221"/>
      <c r="F885" s="221"/>
      <c r="G885" s="222"/>
      <c r="H885" s="223"/>
      <c r="I885" s="224"/>
      <c r="J885" s="225"/>
    </row>
    <row r="886" spans="1:10" x14ac:dyDescent="0.25">
      <c r="A886" s="212">
        <v>200009</v>
      </c>
      <c r="B886" s="203" t="s">
        <v>408</v>
      </c>
      <c r="C886" s="213" t="s">
        <v>524</v>
      </c>
      <c r="D886" s="214" t="s">
        <v>410</v>
      </c>
      <c r="E886" s="215"/>
      <c r="F886" s="215"/>
      <c r="G886" s="216"/>
      <c r="H886" s="217">
        <f>TRUNC(E886* (1 + F886 / 100) * G886,2)</f>
        <v>0</v>
      </c>
      <c r="I886" s="290" t="e">
        <f>I879 * (#REF! * (1+#REF!/100))</f>
        <v>#REF!</v>
      </c>
      <c r="J886" s="291" t="e">
        <f>#REF! * I879</f>
        <v>#REF!</v>
      </c>
    </row>
    <row r="887" spans="1:10" x14ac:dyDescent="0.25">
      <c r="A887" s="188" t="s">
        <v>411</v>
      </c>
      <c r="B887" s="203"/>
      <c r="C887" s="220"/>
      <c r="D887" s="188"/>
      <c r="E887" s="221"/>
      <c r="F887" s="221"/>
      <c r="G887" s="222" t="s">
        <v>412</v>
      </c>
      <c r="H887" s="228">
        <f>SUM(H885:H886)</f>
        <v>0</v>
      </c>
      <c r="I887" s="224"/>
      <c r="J887" s="229" t="e">
        <f>SUM(J885:J886)</f>
        <v>#REF!</v>
      </c>
    </row>
    <row r="888" spans="1:10" x14ac:dyDescent="0.25">
      <c r="A888" s="212" t="s">
        <v>413</v>
      </c>
      <c r="B888" s="203"/>
      <c r="C888" s="226" t="s">
        <v>420</v>
      </c>
      <c r="D888" s="188"/>
      <c r="E888" s="221"/>
      <c r="F888" s="221"/>
      <c r="G888" s="222"/>
      <c r="H888" s="223"/>
      <c r="I888" s="224"/>
      <c r="J888" s="225"/>
    </row>
    <row r="889" spans="1:10" x14ac:dyDescent="0.25">
      <c r="A889" s="212">
        <v>300026</v>
      </c>
      <c r="B889" s="203" t="s">
        <v>414</v>
      </c>
      <c r="C889" s="213"/>
      <c r="D889" s="214"/>
      <c r="E889" s="215"/>
      <c r="F889" s="215"/>
      <c r="G889" s="216"/>
      <c r="H889" s="217"/>
      <c r="I889" s="290" t="e">
        <f>I879 * (#REF! * (1+#REF!/100))</f>
        <v>#REF!</v>
      </c>
      <c r="J889" s="291" t="e">
        <f>#REF! * I879</f>
        <v>#REF!</v>
      </c>
    </row>
    <row r="890" spans="1:10" x14ac:dyDescent="0.25">
      <c r="A890" s="188" t="s">
        <v>417</v>
      </c>
      <c r="B890" s="203"/>
      <c r="C890" s="220"/>
      <c r="D890" s="188"/>
      <c r="E890" s="221"/>
      <c r="F890" s="221"/>
      <c r="G890" s="222" t="s">
        <v>422</v>
      </c>
      <c r="H890" s="217">
        <f>SUM(H888:H889)</f>
        <v>0</v>
      </c>
      <c r="I890" s="224"/>
      <c r="J890" s="229" t="e">
        <f>SUM(J888:J889)</f>
        <v>#REF!</v>
      </c>
    </row>
    <row r="891" spans="1:10" ht="1.1499999999999999" customHeight="1" x14ac:dyDescent="0.25">
      <c r="A891" s="188" t="s">
        <v>419</v>
      </c>
      <c r="B891" s="21"/>
      <c r="C891" s="220"/>
      <c r="D891" s="188"/>
      <c r="E891" s="221"/>
      <c r="F891" s="221"/>
      <c r="G891" s="222"/>
      <c r="H891" s="223"/>
      <c r="I891" s="224"/>
      <c r="J891" s="225"/>
    </row>
    <row r="892" spans="1:10" ht="15.75" thickBot="1" x14ac:dyDescent="0.3">
      <c r="A892" s="212"/>
      <c r="B892" s="203"/>
      <c r="C892" s="234"/>
      <c r="D892" s="294"/>
      <c r="E892" s="295"/>
      <c r="F892" s="296" t="s">
        <v>424</v>
      </c>
      <c r="G892" s="297">
        <f>SUM(H878:H891)/2</f>
        <v>0</v>
      </c>
      <c r="H892" s="298">
        <f>+G892</f>
        <v>0</v>
      </c>
      <c r="I892" s="290"/>
      <c r="J892" s="291"/>
    </row>
    <row r="893" spans="1:10" ht="15.75" thickTop="1" x14ac:dyDescent="0.25">
      <c r="A893" s="227" t="s">
        <v>421</v>
      </c>
      <c r="B893" s="21"/>
      <c r="C893" s="247" t="s">
        <v>371</v>
      </c>
      <c r="D893" s="248"/>
      <c r="E893" s="249"/>
      <c r="F893" s="249"/>
      <c r="G893" s="250"/>
      <c r="H893" s="251"/>
      <c r="I893" s="224"/>
      <c r="J893" s="291">
        <f>SUM(J891:J892)</f>
        <v>0</v>
      </c>
    </row>
    <row r="894" spans="1:10" x14ac:dyDescent="0.25">
      <c r="A894" s="188"/>
      <c r="B894" s="232"/>
      <c r="C894" s="299" t="s">
        <v>373</v>
      </c>
      <c r="D894" s="300"/>
      <c r="E894" s="301"/>
      <c r="F894" s="256"/>
      <c r="G894" s="302"/>
      <c r="H894" s="303">
        <f>ROUND(H892*F894,2)</f>
        <v>0</v>
      </c>
      <c r="I894" s="224"/>
      <c r="J894" s="225"/>
    </row>
    <row r="895" spans="1:10" ht="15.75" thickBot="1" x14ac:dyDescent="0.3">
      <c r="A895" s="188" t="s">
        <v>423</v>
      </c>
      <c r="B895" s="232"/>
      <c r="C895" s="299" t="s">
        <v>374</v>
      </c>
      <c r="D895" s="300"/>
      <c r="E895" s="301"/>
      <c r="F895" s="256"/>
      <c r="G895" s="302"/>
      <c r="H895" s="303">
        <f>ROUND(H892*F895,2)</f>
        <v>0</v>
      </c>
      <c r="I895" s="240" t="e">
        <f>SUM(J880:J894)/2</f>
        <v>#REF!</v>
      </c>
      <c r="J895" s="293" t="e">
        <f>IF($A$2="CD",IF($A$3=1,ROUND(SUM(J880:J894)/2,0),IF($A$3=3,ROUND(SUM(J880:J894)/2,-1),SUM(J880:J894)/2)),SUM(J880:J894)/2)</f>
        <v>#REF!</v>
      </c>
    </row>
    <row r="896" spans="1:10" ht="15.75" thickTop="1" x14ac:dyDescent="0.25">
      <c r="A896" s="188" t="s">
        <v>446</v>
      </c>
      <c r="B896" s="232"/>
      <c r="C896" s="299" t="s">
        <v>375</v>
      </c>
      <c r="D896" s="300"/>
      <c r="E896" s="301"/>
      <c r="F896" s="256"/>
      <c r="G896" s="302"/>
      <c r="H896" s="303">
        <f>ROUND(H892*F896,2)</f>
        <v>0</v>
      </c>
      <c r="I896" s="224"/>
      <c r="J896" s="252"/>
    </row>
    <row r="897" spans="1:10" x14ac:dyDescent="0.25">
      <c r="A897" s="212" t="s">
        <v>361</v>
      </c>
      <c r="B897" s="232"/>
      <c r="C897" s="299" t="s">
        <v>377</v>
      </c>
      <c r="D897" s="300"/>
      <c r="E897" s="301"/>
      <c r="F897" s="256"/>
      <c r="G897" s="302"/>
      <c r="H897" s="303">
        <f>ROUND(H896*F897,2)</f>
        <v>0</v>
      </c>
      <c r="I897" s="224"/>
      <c r="J897" s="291" t="e">
        <f>ROUND(J895*#REF!,2)</f>
        <v>#REF!</v>
      </c>
    </row>
    <row r="898" spans="1:10" x14ac:dyDescent="0.25">
      <c r="A898" s="212" t="s">
        <v>447</v>
      </c>
      <c r="B898" s="232"/>
      <c r="C898" s="226" t="s">
        <v>450</v>
      </c>
      <c r="D898" s="188"/>
      <c r="E898" s="221"/>
      <c r="F898" s="221"/>
      <c r="G898" s="259"/>
      <c r="H898" s="260">
        <f>SUM(H894:H897)</f>
        <v>0</v>
      </c>
      <c r="I898" s="224"/>
      <c r="J898" s="291" t="e">
        <f>ROUND(J895*#REF!,2)</f>
        <v>#REF!</v>
      </c>
    </row>
    <row r="899" spans="1:10" ht="15.75" thickBot="1" x14ac:dyDescent="0.3">
      <c r="A899" s="212" t="s">
        <v>448</v>
      </c>
      <c r="B899" s="232"/>
      <c r="C899" s="304"/>
      <c r="D899" s="305"/>
      <c r="E899" s="295"/>
      <c r="F899" s="296" t="s">
        <v>452</v>
      </c>
      <c r="G899" s="306">
        <f>H898+H892</f>
        <v>0</v>
      </c>
      <c r="H899" s="298">
        <f>IF($A$3=2,ROUND((H892+H898),2),IF($A$3=3,ROUND((H892+H898),-1),ROUND((H892+H898),0)))</f>
        <v>0</v>
      </c>
      <c r="I899" s="224"/>
      <c r="J899" s="291" t="e">
        <f>ROUND(J895*#REF!,2)</f>
        <v>#REF!</v>
      </c>
    </row>
    <row r="900" spans="1:10" ht="16.5" thickTop="1" thickBot="1" x14ac:dyDescent="0.3">
      <c r="A900" s="212" t="s">
        <v>379</v>
      </c>
      <c r="B900" s="232"/>
      <c r="C900" s="199"/>
      <c r="D900" s="200"/>
      <c r="E900" s="21"/>
      <c r="F900" s="21"/>
      <c r="G900" s="21"/>
      <c r="H900" s="21"/>
      <c r="I900" s="224"/>
      <c r="J900" s="291" t="e">
        <f>ROUND(J899*#REF!,2)</f>
        <v>#REF!</v>
      </c>
    </row>
    <row r="901" spans="1:10" ht="15.75" thickTop="1" x14ac:dyDescent="0.25">
      <c r="A901" s="188" t="s">
        <v>449</v>
      </c>
      <c r="B901" s="232"/>
      <c r="C901" s="399" t="s">
        <v>618</v>
      </c>
      <c r="D901" s="400"/>
      <c r="E901" s="400"/>
      <c r="F901" s="400"/>
      <c r="G901" s="244"/>
      <c r="H901" s="205" t="s">
        <v>589</v>
      </c>
      <c r="I901" s="233"/>
      <c r="J901" s="261" t="e">
        <f>SUM(J897:J900)</f>
        <v>#REF!</v>
      </c>
    </row>
    <row r="902" spans="1:10" ht="15.75" thickBot="1" x14ac:dyDescent="0.3">
      <c r="A902" s="188" t="s">
        <v>451</v>
      </c>
      <c r="B902" s="232"/>
      <c r="C902" s="401"/>
      <c r="D902" s="402"/>
      <c r="E902" s="402"/>
      <c r="F902" s="402"/>
      <c r="G902" s="245"/>
      <c r="H902" s="209" t="s">
        <v>619</v>
      </c>
      <c r="I902" s="240"/>
      <c r="J902" s="293" t="e">
        <f>IF($A$3=2,ROUND((J895+J901),2),IF($A$3=3,ROUND((J895+J901),-1),ROUND((J895+J901),0)))</f>
        <v>#REF!</v>
      </c>
    </row>
    <row r="903" spans="1:10" ht="15.75" thickTop="1" x14ac:dyDescent="0.25">
      <c r="C903" s="213" t="s">
        <v>73</v>
      </c>
      <c r="D903" s="214" t="s">
        <v>74</v>
      </c>
      <c r="E903" s="215" t="s">
        <v>75</v>
      </c>
      <c r="F903" s="215" t="s">
        <v>393</v>
      </c>
      <c r="G903" s="216" t="s">
        <v>394</v>
      </c>
      <c r="H903" s="217" t="s">
        <v>77</v>
      </c>
      <c r="I903" s="201"/>
      <c r="J903" s="202"/>
    </row>
    <row r="904" spans="1:10" x14ac:dyDescent="0.25">
      <c r="C904" s="220"/>
      <c r="D904" s="188"/>
      <c r="E904" s="221"/>
      <c r="F904" s="221"/>
      <c r="G904" s="222"/>
      <c r="H904" s="223"/>
      <c r="I904" s="201"/>
      <c r="J904" s="202"/>
    </row>
    <row r="905" spans="1:10" ht="15.75" thickBot="1" x14ac:dyDescent="0.3">
      <c r="C905" s="226" t="s">
        <v>408</v>
      </c>
      <c r="D905" s="188"/>
      <c r="E905" s="221"/>
      <c r="F905" s="221"/>
      <c r="G905" s="222"/>
      <c r="H905" s="223"/>
      <c r="I905" s="201"/>
      <c r="J905" s="202"/>
    </row>
    <row r="906" spans="1:10" ht="15.75" thickTop="1" x14ac:dyDescent="0.25">
      <c r="A906" s="188" t="s">
        <v>620</v>
      </c>
      <c r="B906" s="203"/>
      <c r="C906" s="213" t="s">
        <v>442</v>
      </c>
      <c r="D906" s="214" t="s">
        <v>410</v>
      </c>
      <c r="E906" s="215"/>
      <c r="F906" s="215"/>
      <c r="G906" s="216"/>
      <c r="H906" s="217">
        <f>TRUNC(E906* (1 + F906 / 100) * G906,2)</f>
        <v>0</v>
      </c>
      <c r="I906" s="206" t="s">
        <v>389</v>
      </c>
      <c r="J906" s="207" t="s">
        <v>390</v>
      </c>
    </row>
    <row r="907" spans="1:10" x14ac:dyDescent="0.25">
      <c r="A907" s="188"/>
      <c r="B907" s="203"/>
      <c r="C907" s="220"/>
      <c r="D907" s="188"/>
      <c r="E907" s="221"/>
      <c r="F907" s="221"/>
      <c r="G907" s="222" t="s">
        <v>412</v>
      </c>
      <c r="H907" s="228">
        <f>SUM(H905:H906)</f>
        <v>0</v>
      </c>
      <c r="I907" s="246" t="e">
        <f>#REF!</f>
        <v>#REF!</v>
      </c>
      <c r="J907" s="211"/>
    </row>
    <row r="908" spans="1:10" x14ac:dyDescent="0.25">
      <c r="A908" s="212" t="s">
        <v>392</v>
      </c>
      <c r="B908" s="203"/>
      <c r="C908" s="230" t="s">
        <v>414</v>
      </c>
      <c r="D908" s="188"/>
      <c r="E908" s="221"/>
      <c r="F908" s="221"/>
      <c r="G908" s="222"/>
      <c r="H908" s="223"/>
      <c r="I908" s="290"/>
      <c r="J908" s="291" t="s">
        <v>77</v>
      </c>
    </row>
    <row r="909" spans="1:10" x14ac:dyDescent="0.25">
      <c r="A909" s="212"/>
      <c r="B909" s="203"/>
      <c r="C909" s="213" t="s">
        <v>415</v>
      </c>
      <c r="D909" s="214" t="s">
        <v>416</v>
      </c>
      <c r="E909" s="215"/>
      <c r="F909" s="215"/>
      <c r="G909" s="216"/>
      <c r="H909" s="217">
        <f>TRUNC(E909* (1 + F909 / 100) * G909,2)</f>
        <v>0</v>
      </c>
      <c r="I909" s="224"/>
      <c r="J909" s="225"/>
    </row>
    <row r="910" spans="1:10" x14ac:dyDescent="0.25">
      <c r="A910" s="212" t="s">
        <v>395</v>
      </c>
      <c r="B910" s="203"/>
      <c r="C910" s="213"/>
      <c r="D910" s="214"/>
      <c r="E910" s="215"/>
      <c r="F910" s="215"/>
      <c r="G910" s="216"/>
      <c r="H910" s="217">
        <f>TRUNC(E910* (1 + F910 / 100) * G910,2)</f>
        <v>0</v>
      </c>
      <c r="I910" s="224"/>
      <c r="J910" s="225"/>
    </row>
    <row r="911" spans="1:10" x14ac:dyDescent="0.25">
      <c r="A911" s="212">
        <v>100012</v>
      </c>
      <c r="B911" s="203" t="s">
        <v>432</v>
      </c>
      <c r="C911" s="213"/>
      <c r="D911" s="214"/>
      <c r="E911" s="215"/>
      <c r="F911" s="215"/>
      <c r="G911" s="216"/>
      <c r="H911" s="217">
        <f>TRUNC(E911* (1 + F911 / 100) * G911,2)</f>
        <v>0</v>
      </c>
      <c r="I911" s="290" t="e">
        <f>I907 * (#REF! * (1+#REF!/100))</f>
        <v>#REF!</v>
      </c>
      <c r="J911" s="291" t="e">
        <f>#REF! * I907</f>
        <v>#REF!</v>
      </c>
    </row>
    <row r="912" spans="1:10" x14ac:dyDescent="0.25">
      <c r="A912" s="212">
        <v>100112</v>
      </c>
      <c r="B912" s="203" t="s">
        <v>432</v>
      </c>
      <c r="C912" s="220"/>
      <c r="D912" s="188"/>
      <c r="E912" s="221"/>
      <c r="F912" s="221"/>
      <c r="G912" s="222" t="s">
        <v>418</v>
      </c>
      <c r="H912" s="228">
        <f>SUM(H908:H911)</f>
        <v>0</v>
      </c>
      <c r="I912" s="290" t="e">
        <f>I907 * (#REF! * (1+#REF!/100))</f>
        <v>#REF!</v>
      </c>
      <c r="J912" s="291" t="e">
        <f>#REF! * I907</f>
        <v>#REF!</v>
      </c>
    </row>
    <row r="913" spans="1:10" x14ac:dyDescent="0.25">
      <c r="A913" s="188" t="s">
        <v>483</v>
      </c>
      <c r="B913" s="203" t="s">
        <v>484</v>
      </c>
      <c r="C913" s="226" t="s">
        <v>420</v>
      </c>
      <c r="D913" s="188"/>
      <c r="E913" s="221"/>
      <c r="F913" s="221"/>
      <c r="G913" s="222"/>
      <c r="H913" s="223"/>
      <c r="I913" s="290" t="e">
        <f>I907 * (#REF! * (1+#REF!/100))</f>
        <v>#REF!</v>
      </c>
      <c r="J913" s="291" t="e">
        <f>#REF! * I907</f>
        <v>#REF!</v>
      </c>
    </row>
    <row r="914" spans="1:10" x14ac:dyDescent="0.25">
      <c r="A914" s="227" t="s">
        <v>405</v>
      </c>
      <c r="B914" s="203"/>
      <c r="C914" s="213"/>
      <c r="D914" s="214"/>
      <c r="E914" s="215"/>
      <c r="F914" s="215"/>
      <c r="G914" s="216"/>
      <c r="H914" s="217"/>
      <c r="I914" s="224"/>
      <c r="J914" s="229" t="e">
        <f>SUM(J910:J913)</f>
        <v>#REF!</v>
      </c>
    </row>
    <row r="915" spans="1:10" x14ac:dyDescent="0.25">
      <c r="A915" s="212" t="s">
        <v>407</v>
      </c>
      <c r="B915" s="203"/>
      <c r="C915" s="220"/>
      <c r="D915" s="188"/>
      <c r="E915" s="221"/>
      <c r="F915" s="221"/>
      <c r="G915" s="222" t="s">
        <v>422</v>
      </c>
      <c r="H915" s="217">
        <f>SUM(H913:H914)</f>
        <v>0</v>
      </c>
      <c r="I915" s="224"/>
      <c r="J915" s="225"/>
    </row>
    <row r="916" spans="1:10" x14ac:dyDescent="0.25">
      <c r="A916" s="212">
        <v>200009</v>
      </c>
      <c r="B916" s="203" t="s">
        <v>408</v>
      </c>
      <c r="C916" s="220"/>
      <c r="D916" s="188"/>
      <c r="E916" s="221"/>
      <c r="F916" s="221"/>
      <c r="G916" s="222"/>
      <c r="H916" s="223"/>
      <c r="I916" s="290" t="e">
        <f>I907 * (#REF! * (1+#REF!/100))</f>
        <v>#REF!</v>
      </c>
      <c r="J916" s="291" t="e">
        <f>#REF! * I907</f>
        <v>#REF!</v>
      </c>
    </row>
    <row r="917" spans="1:10" ht="15.75" thickBot="1" x14ac:dyDescent="0.3">
      <c r="A917" s="227" t="s">
        <v>411</v>
      </c>
      <c r="B917" s="203"/>
      <c r="C917" s="234"/>
      <c r="D917" s="294"/>
      <c r="E917" s="295"/>
      <c r="F917" s="296" t="s">
        <v>424</v>
      </c>
      <c r="G917" s="297">
        <f>SUM(H903:H916)/2</f>
        <v>0</v>
      </c>
      <c r="H917" s="298">
        <f>+H907+H912</f>
        <v>0</v>
      </c>
      <c r="I917" s="224"/>
      <c r="J917" s="229" t="e">
        <f>SUM(J915:J916)</f>
        <v>#REF!</v>
      </c>
    </row>
    <row r="918" spans="1:10" ht="15.75" thickTop="1" x14ac:dyDescent="0.25">
      <c r="A918" s="212" t="s">
        <v>413</v>
      </c>
      <c r="B918" s="203"/>
      <c r="C918" s="247" t="s">
        <v>371</v>
      </c>
      <c r="D918" s="248"/>
      <c r="E918" s="249"/>
      <c r="F918" s="249"/>
      <c r="G918" s="250"/>
      <c r="H918" s="251"/>
      <c r="I918" s="224"/>
      <c r="J918" s="225"/>
    </row>
    <row r="919" spans="1:10" x14ac:dyDescent="0.25">
      <c r="A919" s="212">
        <v>300044</v>
      </c>
      <c r="B919" s="203" t="s">
        <v>414</v>
      </c>
      <c r="C919" s="299" t="s">
        <v>373</v>
      </c>
      <c r="D919" s="300"/>
      <c r="E919" s="301"/>
      <c r="F919" s="256"/>
      <c r="G919" s="302"/>
      <c r="H919" s="303">
        <f>ROUND(H917*F919,2)</f>
        <v>0</v>
      </c>
      <c r="I919" s="290" t="e">
        <f>I907 * (#REF! * (1+#REF!/100))</f>
        <v>#REF!</v>
      </c>
      <c r="J919" s="291" t="e">
        <f>#REF! * I907</f>
        <v>#REF!</v>
      </c>
    </row>
    <row r="920" spans="1:10" x14ac:dyDescent="0.25">
      <c r="A920" s="212">
        <v>300026</v>
      </c>
      <c r="B920" s="203" t="s">
        <v>414</v>
      </c>
      <c r="C920" s="299" t="s">
        <v>374</v>
      </c>
      <c r="D920" s="300"/>
      <c r="E920" s="301"/>
      <c r="F920" s="256"/>
      <c r="G920" s="302"/>
      <c r="H920" s="303">
        <f>ROUND(H917*F920,2)</f>
        <v>0</v>
      </c>
      <c r="I920" s="290" t="e">
        <f>I907 * (#REF! * (1+#REF!/100))</f>
        <v>#REF!</v>
      </c>
      <c r="J920" s="291" t="e">
        <f>#REF! * I907</f>
        <v>#REF!</v>
      </c>
    </row>
    <row r="921" spans="1:10" x14ac:dyDescent="0.25">
      <c r="A921" s="212">
        <v>300021</v>
      </c>
      <c r="B921" s="203" t="s">
        <v>414</v>
      </c>
      <c r="C921" s="299" t="s">
        <v>375</v>
      </c>
      <c r="D921" s="300"/>
      <c r="E921" s="301"/>
      <c r="F921" s="256"/>
      <c r="G921" s="302"/>
      <c r="H921" s="303">
        <f>ROUND(H917*F921,2)</f>
        <v>0</v>
      </c>
      <c r="I921" s="290" t="e">
        <f>I907 * (#REF! * (1+#REF!/100))</f>
        <v>#REF!</v>
      </c>
      <c r="J921" s="291" t="e">
        <f>#REF! * I907</f>
        <v>#REF!</v>
      </c>
    </row>
    <row r="922" spans="1:10" x14ac:dyDescent="0.25">
      <c r="A922" s="227" t="s">
        <v>417</v>
      </c>
      <c r="B922" s="203"/>
      <c r="C922" s="299" t="s">
        <v>377</v>
      </c>
      <c r="D922" s="300"/>
      <c r="E922" s="301"/>
      <c r="F922" s="256"/>
      <c r="G922" s="302"/>
      <c r="H922" s="303">
        <f>ROUND(H921*F922,2)</f>
        <v>0</v>
      </c>
      <c r="I922" s="224"/>
      <c r="J922" s="229" t="e">
        <f>SUM(J918:J921)</f>
        <v>#REF!</v>
      </c>
    </row>
    <row r="923" spans="1:10" x14ac:dyDescent="0.25">
      <c r="A923" s="188" t="s">
        <v>419</v>
      </c>
      <c r="B923" s="231"/>
      <c r="C923" s="226" t="s">
        <v>450</v>
      </c>
      <c r="D923" s="188"/>
      <c r="E923" s="221"/>
      <c r="F923" s="221"/>
      <c r="G923" s="259"/>
      <c r="H923" s="260">
        <f>SUM(H919:H922)</f>
        <v>0</v>
      </c>
      <c r="I923" s="224"/>
      <c r="J923" s="225"/>
    </row>
    <row r="924" spans="1:10" ht="15.75" thickBot="1" x14ac:dyDescent="0.3">
      <c r="A924" s="212"/>
      <c r="B924" s="203"/>
      <c r="C924" s="304"/>
      <c r="D924" s="305"/>
      <c r="E924" s="295"/>
      <c r="F924" s="296" t="s">
        <v>452</v>
      </c>
      <c r="G924" s="306">
        <f>H923+H917</f>
        <v>0</v>
      </c>
      <c r="H924" s="298">
        <f>IF($A$3=2,ROUND((H917+H923),2),IF($A$3=3,ROUND((H917+H923),-1),ROUND((H917+H923),0)))</f>
        <v>0</v>
      </c>
      <c r="I924" s="290"/>
      <c r="J924" s="291"/>
    </row>
    <row r="925" spans="1:10" ht="16.5" thickTop="1" thickBot="1" x14ac:dyDescent="0.3">
      <c r="A925" s="227" t="s">
        <v>421</v>
      </c>
      <c r="B925" s="231"/>
      <c r="C925" s="199"/>
      <c r="D925" s="200"/>
      <c r="E925" s="21"/>
      <c r="F925" s="21"/>
      <c r="G925" s="21"/>
      <c r="H925" s="21"/>
      <c r="I925" s="224"/>
      <c r="J925" s="291">
        <f>SUM(J923:J924)</f>
        <v>0</v>
      </c>
    </row>
    <row r="926" spans="1:10" ht="15.75" thickTop="1" x14ac:dyDescent="0.25">
      <c r="A926" s="188" t="s">
        <v>446</v>
      </c>
      <c r="B926" s="232"/>
      <c r="C926" s="399" t="s">
        <v>621</v>
      </c>
      <c r="D926" s="400"/>
      <c r="E926" s="400"/>
      <c r="F926" s="400"/>
      <c r="G926" s="204"/>
      <c r="H926" s="205" t="s">
        <v>455</v>
      </c>
      <c r="I926" s="224"/>
      <c r="J926" s="252"/>
    </row>
    <row r="927" spans="1:10" x14ac:dyDescent="0.25">
      <c r="A927" s="212" t="s">
        <v>361</v>
      </c>
      <c r="B927" s="232"/>
      <c r="C927" s="401"/>
      <c r="D927" s="402"/>
      <c r="E927" s="402"/>
      <c r="F927" s="402"/>
      <c r="G927" s="208"/>
      <c r="H927" s="209" t="s">
        <v>622</v>
      </c>
      <c r="I927" s="224"/>
      <c r="J927" s="291" t="e">
        <f>ROUND(#REF!*#REF!,2)</f>
        <v>#REF!</v>
      </c>
    </row>
    <row r="928" spans="1:10" x14ac:dyDescent="0.25">
      <c r="A928" s="212" t="s">
        <v>447</v>
      </c>
      <c r="B928" s="232"/>
      <c r="C928" s="213" t="s">
        <v>73</v>
      </c>
      <c r="D928" s="214" t="s">
        <v>74</v>
      </c>
      <c r="E928" s="215" t="s">
        <v>75</v>
      </c>
      <c r="F928" s="215" t="s">
        <v>393</v>
      </c>
      <c r="G928" s="216" t="s">
        <v>394</v>
      </c>
      <c r="H928" s="217" t="s">
        <v>77</v>
      </c>
      <c r="I928" s="224"/>
      <c r="J928" s="291" t="e">
        <f>ROUND(#REF!*#REF!,2)</f>
        <v>#REF!</v>
      </c>
    </row>
    <row r="929" spans="1:10" x14ac:dyDescent="0.25">
      <c r="A929" s="212" t="s">
        <v>448</v>
      </c>
      <c r="B929" s="232"/>
      <c r="C929" s="220"/>
      <c r="D929" s="188"/>
      <c r="E929" s="221"/>
      <c r="F929" s="221"/>
      <c r="G929" s="222"/>
      <c r="H929" s="223"/>
      <c r="I929" s="224"/>
      <c r="J929" s="291" t="e">
        <f>ROUND(#REF!*#REF!,2)</f>
        <v>#REF!</v>
      </c>
    </row>
    <row r="930" spans="1:10" x14ac:dyDescent="0.25">
      <c r="A930" s="212" t="s">
        <v>379</v>
      </c>
      <c r="B930" s="232"/>
      <c r="C930" s="226" t="s">
        <v>396</v>
      </c>
      <c r="D930" s="188"/>
      <c r="E930" s="221"/>
      <c r="F930" s="221"/>
      <c r="G930" s="222"/>
      <c r="H930" s="223"/>
      <c r="I930" s="224"/>
      <c r="J930" s="291" t="e">
        <f>ROUND(J929*#REF!,2)</f>
        <v>#REF!</v>
      </c>
    </row>
    <row r="931" spans="1:10" x14ac:dyDescent="0.25">
      <c r="A931" s="188" t="s">
        <v>449</v>
      </c>
      <c r="B931" s="232"/>
      <c r="C931" s="213" t="s">
        <v>623</v>
      </c>
      <c r="D931" s="214" t="s">
        <v>123</v>
      </c>
      <c r="E931" s="215"/>
      <c r="F931" s="215"/>
      <c r="G931" s="216"/>
      <c r="H931" s="217">
        <f>TRUNC(E931* (1 + F931 / 100) * G931,2)</f>
        <v>0</v>
      </c>
      <c r="I931" s="233"/>
      <c r="J931" s="261" t="e">
        <f>SUM(J927:J930)</f>
        <v>#REF!</v>
      </c>
    </row>
    <row r="932" spans="1:10" ht="15.75" thickBot="1" x14ac:dyDescent="0.3">
      <c r="A932" s="188" t="s">
        <v>451</v>
      </c>
      <c r="B932" s="232"/>
      <c r="C932" s="220"/>
      <c r="D932" s="188"/>
      <c r="E932" s="221"/>
      <c r="F932" s="221"/>
      <c r="G932" s="222" t="s">
        <v>406</v>
      </c>
      <c r="H932" s="228">
        <f>SUM(H930:H931)</f>
        <v>0</v>
      </c>
      <c r="I932" s="240"/>
      <c r="J932" s="293" t="e">
        <f>IF($A$3=2,ROUND((#REF!+J931),2),IF($A$3=3,ROUND((#REF!+J931),-1),ROUND((#REF!+J931),0)))</f>
        <v>#REF!</v>
      </c>
    </row>
    <row r="933" spans="1:10" ht="15.75" thickTop="1" x14ac:dyDescent="0.25">
      <c r="C933" s="226" t="s">
        <v>408</v>
      </c>
      <c r="D933" s="188"/>
      <c r="E933" s="221"/>
      <c r="F933" s="221"/>
      <c r="G933" s="222"/>
      <c r="H933" s="223"/>
      <c r="I933" s="201"/>
      <c r="J933" s="202"/>
    </row>
    <row r="934" spans="1:10" x14ac:dyDescent="0.25">
      <c r="C934" s="213" t="s">
        <v>624</v>
      </c>
      <c r="D934" s="214" t="s">
        <v>410</v>
      </c>
      <c r="E934" s="215"/>
      <c r="F934" s="215"/>
      <c r="G934" s="216"/>
      <c r="H934" s="217">
        <f>TRUNC(E934* (1 + F934 / 100) * G934,2)</f>
        <v>0</v>
      </c>
      <c r="I934" s="201"/>
      <c r="J934" s="202"/>
    </row>
    <row r="935" spans="1:10" ht="15.75" thickBot="1" x14ac:dyDescent="0.3">
      <c r="C935" s="213" t="s">
        <v>625</v>
      </c>
      <c r="D935" s="214" t="s">
        <v>410</v>
      </c>
      <c r="E935" s="215"/>
      <c r="F935" s="215"/>
      <c r="G935" s="216"/>
      <c r="H935" s="217">
        <f>TRUNC(E935* (1 + F935 / 100) * G935,2)</f>
        <v>0</v>
      </c>
      <c r="I935" s="201"/>
      <c r="J935" s="202"/>
    </row>
    <row r="936" spans="1:10" ht="15.75" thickTop="1" x14ac:dyDescent="0.25">
      <c r="A936" s="188" t="s">
        <v>626</v>
      </c>
      <c r="B936" s="203"/>
      <c r="C936" s="213"/>
      <c r="D936" s="214"/>
      <c r="E936" s="215"/>
      <c r="F936" s="215"/>
      <c r="G936" s="216"/>
      <c r="H936" s="217"/>
      <c r="I936" s="206" t="s">
        <v>389</v>
      </c>
      <c r="J936" s="207" t="s">
        <v>390</v>
      </c>
    </row>
    <row r="937" spans="1:10" x14ac:dyDescent="0.25">
      <c r="A937" s="188"/>
      <c r="B937" s="203"/>
      <c r="C937" s="220"/>
      <c r="D937" s="188"/>
      <c r="E937" s="221"/>
      <c r="F937" s="221"/>
      <c r="G937" s="222" t="s">
        <v>412</v>
      </c>
      <c r="H937" s="228">
        <f>SUM(H933:H936)</f>
        <v>0</v>
      </c>
      <c r="I937" s="246" t="e">
        <f>#REF!</f>
        <v>#REF!</v>
      </c>
      <c r="J937" s="211"/>
    </row>
    <row r="938" spans="1:10" x14ac:dyDescent="0.25">
      <c r="A938" s="212" t="s">
        <v>392</v>
      </c>
      <c r="B938" s="203"/>
      <c r="C938" s="230" t="s">
        <v>414</v>
      </c>
      <c r="D938" s="188"/>
      <c r="E938" s="221"/>
      <c r="F938" s="221"/>
      <c r="G938" s="222"/>
      <c r="H938" s="223"/>
      <c r="I938" s="290"/>
      <c r="J938" s="291" t="s">
        <v>77</v>
      </c>
    </row>
    <row r="939" spans="1:10" x14ac:dyDescent="0.25">
      <c r="A939" s="212"/>
      <c r="B939" s="203"/>
      <c r="C939" s="213" t="s">
        <v>627</v>
      </c>
      <c r="D939" s="214"/>
      <c r="E939" s="215"/>
      <c r="F939" s="215"/>
      <c r="G939" s="216"/>
      <c r="H939" s="217">
        <f>TRUNC(E939* (1 + F939 / 100) * G939,2)</f>
        <v>0</v>
      </c>
      <c r="I939" s="224"/>
      <c r="J939" s="225"/>
    </row>
    <row r="940" spans="1:10" x14ac:dyDescent="0.25">
      <c r="A940" s="212" t="s">
        <v>395</v>
      </c>
      <c r="B940" s="203"/>
      <c r="C940" s="213" t="s">
        <v>415</v>
      </c>
      <c r="D940" s="214" t="s">
        <v>472</v>
      </c>
      <c r="E940" s="267"/>
      <c r="F940" s="215"/>
      <c r="G940" s="216"/>
      <c r="H940" s="217">
        <f>TRUNC(E940* (1 + F940 / 100) * G940,2)</f>
        <v>0</v>
      </c>
      <c r="I940" s="224"/>
      <c r="J940" s="225"/>
    </row>
    <row r="941" spans="1:10" x14ac:dyDescent="0.25">
      <c r="A941" s="212">
        <v>103094</v>
      </c>
      <c r="B941" s="203" t="s">
        <v>397</v>
      </c>
      <c r="C941" s="220"/>
      <c r="D941" s="188"/>
      <c r="E941" s="221"/>
      <c r="F941" s="221"/>
      <c r="G941" s="222" t="s">
        <v>418</v>
      </c>
      <c r="H941" s="228">
        <f>SUM(H938:H940)</f>
        <v>0</v>
      </c>
      <c r="I941" s="290" t="e">
        <f>I937 * (#REF! * (1+#REF!/100))</f>
        <v>#REF!</v>
      </c>
      <c r="J941" s="225" t="e">
        <f>#REF! * I937</f>
        <v>#REF!</v>
      </c>
    </row>
    <row r="942" spans="1:10" x14ac:dyDescent="0.25">
      <c r="A942" s="212">
        <v>101623</v>
      </c>
      <c r="B942" s="203" t="s">
        <v>432</v>
      </c>
      <c r="C942" s="226" t="s">
        <v>420</v>
      </c>
      <c r="D942" s="188"/>
      <c r="E942" s="221"/>
      <c r="F942" s="221"/>
      <c r="G942" s="222"/>
      <c r="H942" s="223"/>
      <c r="I942" s="290" t="e">
        <f>I937 * (#REF! * (1+#REF!/100))</f>
        <v>#REF!</v>
      </c>
      <c r="J942" s="225" t="e">
        <f>#REF! * I937</f>
        <v>#REF!</v>
      </c>
    </row>
    <row r="943" spans="1:10" x14ac:dyDescent="0.25">
      <c r="A943" s="188" t="s">
        <v>405</v>
      </c>
      <c r="B943" s="203"/>
      <c r="C943" s="213" t="s">
        <v>574</v>
      </c>
      <c r="D943" s="214" t="s">
        <v>628</v>
      </c>
      <c r="E943" s="215"/>
      <c r="F943" s="215"/>
      <c r="G943" s="216"/>
      <c r="H943" s="217">
        <f>TRUNC(E943* (1 + F943 / 100) * G943,2)</f>
        <v>0</v>
      </c>
      <c r="I943" s="224"/>
      <c r="J943" s="228" t="e">
        <f>SUM(J940:J942)</f>
        <v>#REF!</v>
      </c>
    </row>
    <row r="944" spans="1:10" x14ac:dyDescent="0.25">
      <c r="A944" s="212" t="s">
        <v>407</v>
      </c>
      <c r="B944" s="203"/>
      <c r="C944" s="220"/>
      <c r="D944" s="188"/>
      <c r="E944" s="221"/>
      <c r="F944" s="221"/>
      <c r="G944" s="222" t="s">
        <v>422</v>
      </c>
      <c r="H944" s="307">
        <f>SUM(H942:H943)</f>
        <v>0</v>
      </c>
      <c r="I944" s="233"/>
      <c r="J944" s="225"/>
    </row>
    <row r="945" spans="1:10" x14ac:dyDescent="0.25">
      <c r="A945" s="212">
        <v>200007</v>
      </c>
      <c r="B945" s="203" t="s">
        <v>408</v>
      </c>
      <c r="C945" s="220"/>
      <c r="D945" s="188"/>
      <c r="E945" s="221"/>
      <c r="F945" s="221"/>
      <c r="G945" s="222"/>
      <c r="H945" s="223"/>
      <c r="I945" s="290" t="e">
        <f>I937 * (#REF! * (1+#REF!/100))</f>
        <v>#REF!</v>
      </c>
      <c r="J945" s="291" t="e">
        <f>#REF! * I937</f>
        <v>#REF!</v>
      </c>
    </row>
    <row r="946" spans="1:10" ht="15.75" thickBot="1" x14ac:dyDescent="0.3">
      <c r="A946" s="188" t="s">
        <v>411</v>
      </c>
      <c r="B946" s="203"/>
      <c r="C946" s="234"/>
      <c r="D946" s="294"/>
      <c r="E946" s="295"/>
      <c r="F946" s="296" t="s">
        <v>424</v>
      </c>
      <c r="G946" s="297">
        <f>SUM(H928:H945)/2</f>
        <v>0</v>
      </c>
      <c r="H946" s="298">
        <f>+H932+H937+H941+H944</f>
        <v>0</v>
      </c>
      <c r="I946" s="224"/>
      <c r="J946" s="229" t="e">
        <f>SUM(J944:J945)</f>
        <v>#REF!</v>
      </c>
    </row>
    <row r="947" spans="1:10" ht="15.75" thickTop="1" x14ac:dyDescent="0.25">
      <c r="A947" s="212" t="s">
        <v>413</v>
      </c>
      <c r="B947" s="203"/>
      <c r="C947" s="247" t="s">
        <v>371</v>
      </c>
      <c r="D947" s="248"/>
      <c r="E947" s="249"/>
      <c r="F947" s="249"/>
      <c r="G947" s="250"/>
      <c r="H947" s="251"/>
      <c r="I947" s="224"/>
      <c r="J947" s="225"/>
    </row>
    <row r="948" spans="1:10" x14ac:dyDescent="0.25">
      <c r="A948" s="212">
        <v>300017</v>
      </c>
      <c r="B948" s="203" t="s">
        <v>414</v>
      </c>
      <c r="C948" s="299" t="s">
        <v>373</v>
      </c>
      <c r="D948" s="300"/>
      <c r="E948" s="301"/>
      <c r="F948" s="256"/>
      <c r="G948" s="302"/>
      <c r="H948" s="303">
        <f>ROUND(H946*F948,2)</f>
        <v>0</v>
      </c>
      <c r="I948" s="290" t="e">
        <f>I937 * (#REF! * (1+#REF!/100))</f>
        <v>#REF!</v>
      </c>
      <c r="J948" s="225" t="e">
        <f>#REF! * I937</f>
        <v>#REF!</v>
      </c>
    </row>
    <row r="949" spans="1:10" x14ac:dyDescent="0.25">
      <c r="A949" s="212">
        <v>300015</v>
      </c>
      <c r="B949" s="203" t="s">
        <v>414</v>
      </c>
      <c r="C949" s="299" t="s">
        <v>374</v>
      </c>
      <c r="D949" s="300"/>
      <c r="E949" s="301"/>
      <c r="F949" s="256"/>
      <c r="G949" s="302"/>
      <c r="H949" s="303">
        <f>ROUND(H946*F949,2)</f>
        <v>0</v>
      </c>
      <c r="I949" s="290" t="e">
        <f>I937 * (#REF! * (1+#REF!/100))</f>
        <v>#REF!</v>
      </c>
      <c r="J949" s="291" t="e">
        <f>#REF! * I937</f>
        <v>#REF!</v>
      </c>
    </row>
    <row r="950" spans="1:10" x14ac:dyDescent="0.25">
      <c r="A950" s="212">
        <v>300026</v>
      </c>
      <c r="B950" s="203" t="s">
        <v>414</v>
      </c>
      <c r="C950" s="299" t="s">
        <v>375</v>
      </c>
      <c r="D950" s="300"/>
      <c r="E950" s="301"/>
      <c r="F950" s="256"/>
      <c r="G950" s="302"/>
      <c r="H950" s="303">
        <f>ROUND(H946*F950,2)</f>
        <v>0</v>
      </c>
      <c r="I950" s="290" t="e">
        <f>I937 * (#REF! * (1+#REF!/100))</f>
        <v>#REF!</v>
      </c>
      <c r="J950" s="291" t="e">
        <f>#REF! * I937</f>
        <v>#REF!</v>
      </c>
    </row>
    <row r="951" spans="1:10" x14ac:dyDescent="0.25">
      <c r="A951" s="188" t="s">
        <v>417</v>
      </c>
      <c r="B951" s="203"/>
      <c r="C951" s="299" t="s">
        <v>377</v>
      </c>
      <c r="D951" s="300"/>
      <c r="E951" s="301"/>
      <c r="F951" s="256"/>
      <c r="G951" s="302"/>
      <c r="H951" s="303">
        <f>ROUND(H950*F951,2)</f>
        <v>0</v>
      </c>
      <c r="I951" s="224"/>
      <c r="J951" s="228" t="e">
        <f>SUM(J947:J950)</f>
        <v>#REF!</v>
      </c>
    </row>
    <row r="952" spans="1:10" x14ac:dyDescent="0.25">
      <c r="A952" s="188" t="s">
        <v>419</v>
      </c>
      <c r="B952" s="21"/>
      <c r="C952" s="226" t="s">
        <v>450</v>
      </c>
      <c r="D952" s="188"/>
      <c r="E952" s="221"/>
      <c r="F952" s="221"/>
      <c r="G952" s="259"/>
      <c r="H952" s="260">
        <f>SUM(H948:H951)</f>
        <v>0</v>
      </c>
      <c r="I952" s="224"/>
      <c r="J952" s="225"/>
    </row>
    <row r="953" spans="1:10" ht="15.75" thickBot="1" x14ac:dyDescent="0.3">
      <c r="A953" s="212"/>
      <c r="B953" s="203"/>
      <c r="C953" s="304"/>
      <c r="D953" s="305"/>
      <c r="E953" s="295"/>
      <c r="F953" s="296" t="s">
        <v>452</v>
      </c>
      <c r="G953" s="306">
        <f>H952+H946</f>
        <v>0</v>
      </c>
      <c r="H953" s="298">
        <f>IF($A$3=2,ROUND((H946+H952),2),IF($A$3=3,ROUND((H946+H952),-1),ROUND((H946+H952),0)))</f>
        <v>0</v>
      </c>
      <c r="I953" s="290"/>
      <c r="J953" s="291"/>
    </row>
    <row r="954" spans="1:10" s="318" customFormat="1" ht="16.5" thickTop="1" thickBot="1" x14ac:dyDescent="0.3">
      <c r="A954" s="308"/>
      <c r="B954" s="309"/>
      <c r="C954" s="310"/>
      <c r="D954" s="311"/>
      <c r="E954" s="312"/>
      <c r="F954" s="313"/>
      <c r="G954" s="314"/>
      <c r="H954" s="315"/>
      <c r="I954" s="316"/>
      <c r="J954" s="317"/>
    </row>
    <row r="955" spans="1:10" ht="15.75" thickTop="1" x14ac:dyDescent="0.25">
      <c r="A955" s="227" t="s">
        <v>421</v>
      </c>
      <c r="B955" s="21"/>
      <c r="C955" s="399" t="s">
        <v>201</v>
      </c>
      <c r="D955" s="400"/>
      <c r="E955" s="400"/>
      <c r="F955" s="400"/>
      <c r="G955" s="204"/>
      <c r="H955" s="205" t="s">
        <v>500</v>
      </c>
      <c r="I955" s="224"/>
      <c r="J955" s="291">
        <f>SUM(J952:J953)</f>
        <v>0</v>
      </c>
    </row>
    <row r="956" spans="1:10" ht="7.15" customHeight="1" x14ac:dyDescent="0.25">
      <c r="A956" s="188"/>
      <c r="B956" s="232"/>
      <c r="C956" s="401"/>
      <c r="D956" s="402"/>
      <c r="E956" s="402"/>
      <c r="F956" s="402"/>
      <c r="G956" s="208"/>
      <c r="H956" s="209" t="s">
        <v>629</v>
      </c>
      <c r="I956" s="224"/>
      <c r="J956" s="225"/>
    </row>
    <row r="957" spans="1:10" ht="15.75" thickBot="1" x14ac:dyDescent="0.3">
      <c r="A957" s="188" t="s">
        <v>423</v>
      </c>
      <c r="B957" s="232"/>
      <c r="C957" s="213" t="s">
        <v>73</v>
      </c>
      <c r="D957" s="214" t="s">
        <v>74</v>
      </c>
      <c r="E957" s="215" t="s">
        <v>75</v>
      </c>
      <c r="F957" s="215" t="s">
        <v>393</v>
      </c>
      <c r="G957" s="216" t="s">
        <v>394</v>
      </c>
      <c r="H957" s="217" t="s">
        <v>77</v>
      </c>
      <c r="I957" s="240" t="e">
        <f>SUM(J938:J956)/2</f>
        <v>#REF!</v>
      </c>
      <c r="J957" s="293" t="e">
        <f>IF($A$2="CD",IF($A$3=1,ROUND(SUM(J938:J956)/2,0),IF($A$3=3,ROUND(SUM(J938:J956)/2,-1),SUM(J938:J956)/2)),SUM(J938:J956)/2)</f>
        <v>#REF!</v>
      </c>
    </row>
    <row r="958" spans="1:10" ht="15.75" thickTop="1" x14ac:dyDescent="0.25">
      <c r="A958" s="188" t="s">
        <v>446</v>
      </c>
      <c r="B958" s="232"/>
      <c r="C958" s="220"/>
      <c r="D958" s="188"/>
      <c r="E958" s="221"/>
      <c r="F958" s="221"/>
      <c r="G958" s="222"/>
      <c r="H958" s="223"/>
      <c r="I958" s="224"/>
      <c r="J958" s="252"/>
    </row>
    <row r="959" spans="1:10" x14ac:dyDescent="0.25">
      <c r="A959" s="212" t="s">
        <v>361</v>
      </c>
      <c r="B959" s="232"/>
      <c r="C959" s="226" t="s">
        <v>396</v>
      </c>
      <c r="D959" s="188"/>
      <c r="E959" s="221"/>
      <c r="F959" s="221"/>
      <c r="G959" s="222"/>
      <c r="H959" s="223"/>
      <c r="I959" s="224"/>
      <c r="J959" s="291" t="e">
        <f>ROUND(J957*#REF!,2)</f>
        <v>#REF!</v>
      </c>
    </row>
    <row r="960" spans="1:10" x14ac:dyDescent="0.25">
      <c r="A960" s="212" t="s">
        <v>447</v>
      </c>
      <c r="B960" s="232"/>
      <c r="C960" s="213" t="s">
        <v>630</v>
      </c>
      <c r="D960" s="214" t="s">
        <v>631</v>
      </c>
      <c r="E960" s="215"/>
      <c r="F960" s="215"/>
      <c r="G960" s="216"/>
      <c r="H960" s="217">
        <f>TRUNC(E960* (1 + F960 / 100) * G960,2)</f>
        <v>0</v>
      </c>
      <c r="I960" s="224"/>
      <c r="J960" s="291" t="e">
        <f>ROUND(J957*#REF!,2)</f>
        <v>#REF!</v>
      </c>
    </row>
    <row r="961" spans="1:10" x14ac:dyDescent="0.25">
      <c r="A961" s="212" t="s">
        <v>448</v>
      </c>
      <c r="B961" s="232"/>
      <c r="C961" s="220"/>
      <c r="D961" s="188"/>
      <c r="E961" s="221"/>
      <c r="F961" s="221"/>
      <c r="G961" s="222" t="s">
        <v>406</v>
      </c>
      <c r="H961" s="228">
        <f>SUM(H959:H960)</f>
        <v>0</v>
      </c>
      <c r="I961" s="224"/>
      <c r="J961" s="291" t="e">
        <f>ROUND(J957*#REF!,2)</f>
        <v>#REF!</v>
      </c>
    </row>
    <row r="962" spans="1:10" x14ac:dyDescent="0.25">
      <c r="A962" s="212" t="s">
        <v>379</v>
      </c>
      <c r="B962" s="232"/>
      <c r="C962" s="226" t="s">
        <v>408</v>
      </c>
      <c r="D962" s="188"/>
      <c r="E962" s="221"/>
      <c r="F962" s="221"/>
      <c r="G962" s="222"/>
      <c r="H962" s="223"/>
      <c r="I962" s="224"/>
      <c r="J962" s="291" t="e">
        <f>ROUND(J961*#REF!,2)</f>
        <v>#REF!</v>
      </c>
    </row>
    <row r="963" spans="1:10" x14ac:dyDescent="0.25">
      <c r="A963" s="188" t="s">
        <v>449</v>
      </c>
      <c r="B963" s="232"/>
      <c r="C963" s="213" t="s">
        <v>488</v>
      </c>
      <c r="D963" s="214" t="s">
        <v>410</v>
      </c>
      <c r="E963" s="215"/>
      <c r="F963" s="215"/>
      <c r="G963" s="216"/>
      <c r="H963" s="217">
        <f>TRUNC(E963* (1 + F963 / 100) * G963,2)</f>
        <v>0</v>
      </c>
      <c r="I963" s="233"/>
      <c r="J963" s="261" t="e">
        <f>SUM(J959:J962)</f>
        <v>#REF!</v>
      </c>
    </row>
    <row r="964" spans="1:10" ht="15.75" thickBot="1" x14ac:dyDescent="0.3">
      <c r="A964" s="188" t="s">
        <v>451</v>
      </c>
      <c r="B964" s="232"/>
      <c r="C964" s="220"/>
      <c r="D964" s="188"/>
      <c r="E964" s="221"/>
      <c r="F964" s="221"/>
      <c r="G964" s="222" t="s">
        <v>412</v>
      </c>
      <c r="H964" s="228">
        <f>SUM(H962:H963)</f>
        <v>0</v>
      </c>
      <c r="I964" s="240"/>
      <c r="J964" s="293" t="e">
        <f>IF($A$3=2,ROUND((J957+J963),2),IF($A$3=3,ROUND((J957+J963),-1),ROUND((J957+J963),0)))</f>
        <v>#REF!</v>
      </c>
    </row>
    <row r="965" spans="1:10" ht="15.75" thickTop="1" x14ac:dyDescent="0.25">
      <c r="C965" s="230" t="s">
        <v>414</v>
      </c>
      <c r="D965" s="188"/>
      <c r="E965" s="221"/>
      <c r="F965" s="221"/>
      <c r="G965" s="222"/>
      <c r="H965" s="223"/>
      <c r="I965" s="201"/>
      <c r="J965" s="202"/>
    </row>
    <row r="966" spans="1:10" ht="15.75" thickBot="1" x14ac:dyDescent="0.3">
      <c r="C966" s="213" t="s">
        <v>415</v>
      </c>
      <c r="D966" s="214" t="s">
        <v>416</v>
      </c>
      <c r="E966" s="215"/>
      <c r="F966" s="215"/>
      <c r="G966" s="216"/>
      <c r="H966" s="217">
        <f>TRUNC(E966* (1 + F966 / 100) * G966,2)</f>
        <v>0</v>
      </c>
      <c r="I966" s="201"/>
      <c r="J966" s="202"/>
    </row>
    <row r="967" spans="1:10" ht="15.75" thickTop="1" x14ac:dyDescent="0.25">
      <c r="A967" s="188" t="s">
        <v>632</v>
      </c>
      <c r="B967" s="203"/>
      <c r="C967" s="220"/>
      <c r="D967" s="188"/>
      <c r="E967" s="221"/>
      <c r="F967" s="221"/>
      <c r="G967" s="222" t="s">
        <v>418</v>
      </c>
      <c r="H967" s="228">
        <f>SUM(H965:H966)</f>
        <v>0</v>
      </c>
      <c r="I967" s="206" t="s">
        <v>389</v>
      </c>
      <c r="J967" s="207" t="s">
        <v>390</v>
      </c>
    </row>
    <row r="968" spans="1:10" x14ac:dyDescent="0.25">
      <c r="A968" s="188"/>
      <c r="B968" s="203"/>
      <c r="C968" s="226" t="s">
        <v>420</v>
      </c>
      <c r="D968" s="188"/>
      <c r="E968" s="221"/>
      <c r="F968" s="221"/>
      <c r="G968" s="222"/>
      <c r="H968" s="223"/>
      <c r="I968" s="246" t="e">
        <f>#REF!</f>
        <v>#REF!</v>
      </c>
      <c r="J968" s="211"/>
    </row>
    <row r="969" spans="1:10" x14ac:dyDescent="0.25">
      <c r="A969" s="212" t="s">
        <v>392</v>
      </c>
      <c r="B969" s="203"/>
      <c r="C969" s="213"/>
      <c r="D969" s="214"/>
      <c r="E969" s="215"/>
      <c r="F969" s="215"/>
      <c r="G969" s="216"/>
      <c r="H969" s="217"/>
      <c r="I969" s="290"/>
      <c r="J969" s="291" t="s">
        <v>77</v>
      </c>
    </row>
    <row r="970" spans="1:10" x14ac:dyDescent="0.25">
      <c r="A970" s="212"/>
      <c r="B970" s="203"/>
      <c r="C970" s="220"/>
      <c r="D970" s="188"/>
      <c r="E970" s="221"/>
      <c r="F970" s="221"/>
      <c r="G970" s="222" t="s">
        <v>422</v>
      </c>
      <c r="H970" s="217">
        <f>SUM(H968:H969)</f>
        <v>0</v>
      </c>
      <c r="I970" s="224"/>
      <c r="J970" s="225"/>
    </row>
    <row r="971" spans="1:10" x14ac:dyDescent="0.25">
      <c r="A971" s="212" t="s">
        <v>395</v>
      </c>
      <c r="B971" s="203"/>
      <c r="C971" s="220"/>
      <c r="D971" s="188"/>
      <c r="E971" s="221"/>
      <c r="F971" s="221"/>
      <c r="G971" s="222"/>
      <c r="H971" s="223"/>
      <c r="I971" s="224"/>
      <c r="J971" s="225"/>
    </row>
    <row r="972" spans="1:10" ht="15.75" thickBot="1" x14ac:dyDescent="0.3">
      <c r="A972" s="212">
        <v>100053</v>
      </c>
      <c r="B972" s="203" t="s">
        <v>397</v>
      </c>
      <c r="C972" s="234"/>
      <c r="D972" s="294"/>
      <c r="E972" s="295"/>
      <c r="F972" s="296" t="s">
        <v>424</v>
      </c>
      <c r="G972" s="297">
        <f>SUM(H957:H971)/2</f>
        <v>0</v>
      </c>
      <c r="H972" s="297">
        <f>+G972</f>
        <v>0</v>
      </c>
      <c r="I972" s="290" t="e">
        <f>I968 * (#REF! * (1+#REF!/100))</f>
        <v>#REF!</v>
      </c>
      <c r="J972" s="291" t="e">
        <f>#REF! * I968</f>
        <v>#REF!</v>
      </c>
    </row>
    <row r="973" spans="1:10" ht="15.75" thickTop="1" x14ac:dyDescent="0.25">
      <c r="A973" s="212" t="s">
        <v>533</v>
      </c>
      <c r="B973" s="203" t="s">
        <v>484</v>
      </c>
      <c r="C973" s="247" t="s">
        <v>371</v>
      </c>
      <c r="D973" s="248"/>
      <c r="E973" s="249"/>
      <c r="F973" s="249"/>
      <c r="G973" s="250"/>
      <c r="H973" s="251"/>
      <c r="I973" s="290" t="e">
        <f>I968 * (#REF! * (1+#REF!/100))</f>
        <v>#REF!</v>
      </c>
      <c r="J973" s="291" t="e">
        <f>#REF! * I968</f>
        <v>#REF!</v>
      </c>
    </row>
    <row r="974" spans="1:10" x14ac:dyDescent="0.25">
      <c r="A974" s="212">
        <v>100238</v>
      </c>
      <c r="B974" s="203" t="s">
        <v>479</v>
      </c>
      <c r="C974" s="299" t="s">
        <v>373</v>
      </c>
      <c r="D974" s="300"/>
      <c r="E974" s="301"/>
      <c r="F974" s="256">
        <v>0.25</v>
      </c>
      <c r="G974" s="302"/>
      <c r="H974" s="303">
        <f>ROUND(H972*F974,2)</f>
        <v>0</v>
      </c>
      <c r="I974" s="290" t="e">
        <f>I968 * (#REF! * (1+#REF!/100))</f>
        <v>#REF!</v>
      </c>
      <c r="J974" s="291" t="e">
        <f>#REF! * I968</f>
        <v>#REF!</v>
      </c>
    </row>
    <row r="975" spans="1:10" x14ac:dyDescent="0.25">
      <c r="A975" s="212">
        <v>101510</v>
      </c>
      <c r="B975" s="203" t="s">
        <v>462</v>
      </c>
      <c r="C975" s="299" t="s">
        <v>374</v>
      </c>
      <c r="D975" s="300"/>
      <c r="E975" s="301"/>
      <c r="F975" s="256">
        <v>0.02</v>
      </c>
      <c r="G975" s="302"/>
      <c r="H975" s="303">
        <f>ROUND(H972*F975,2)</f>
        <v>0</v>
      </c>
      <c r="I975" s="290" t="e">
        <f>I968 * (#REF! * (1+#REF!/100))</f>
        <v>#REF!</v>
      </c>
      <c r="J975" s="291" t="e">
        <f>#REF! * I968</f>
        <v>#REF!</v>
      </c>
    </row>
    <row r="976" spans="1:10" x14ac:dyDescent="0.25">
      <c r="A976" s="212">
        <v>103244</v>
      </c>
      <c r="B976" s="203" t="s">
        <v>459</v>
      </c>
      <c r="C976" s="299" t="s">
        <v>375</v>
      </c>
      <c r="D976" s="300"/>
      <c r="E976" s="301"/>
      <c r="F976" s="256">
        <v>0.03</v>
      </c>
      <c r="G976" s="302"/>
      <c r="H976" s="303">
        <f>ROUND(H972*F976,2)</f>
        <v>0</v>
      </c>
      <c r="I976" s="290" t="e">
        <f>I968 * (#REF! * (1+#REF!/100))</f>
        <v>#REF!</v>
      </c>
      <c r="J976" s="291" t="e">
        <f>#REF! * I968</f>
        <v>#REF!</v>
      </c>
    </row>
    <row r="977" spans="1:10" x14ac:dyDescent="0.25">
      <c r="A977" s="212">
        <v>103245</v>
      </c>
      <c r="B977" s="203" t="s">
        <v>400</v>
      </c>
      <c r="C977" s="299" t="s">
        <v>377</v>
      </c>
      <c r="D977" s="300"/>
      <c r="E977" s="301"/>
      <c r="F977" s="256">
        <v>0.19</v>
      </c>
      <c r="G977" s="302"/>
      <c r="H977" s="303">
        <f>ROUND(H976*F977,2)</f>
        <v>0</v>
      </c>
      <c r="I977" s="290" t="e">
        <f>I968 * (#REF! * (1+#REF!/100))</f>
        <v>#REF!</v>
      </c>
      <c r="J977" s="291" t="e">
        <f>#REF! * I968</f>
        <v>#REF!</v>
      </c>
    </row>
    <row r="978" spans="1:10" x14ac:dyDescent="0.25">
      <c r="A978" s="212">
        <v>100848</v>
      </c>
      <c r="B978" s="203" t="s">
        <v>481</v>
      </c>
      <c r="C978" s="226" t="s">
        <v>450</v>
      </c>
      <c r="D978" s="188"/>
      <c r="E978" s="221"/>
      <c r="F978" s="221"/>
      <c r="G978" s="259"/>
      <c r="H978" s="260">
        <f>SUM(H974:H977)</f>
        <v>0</v>
      </c>
      <c r="I978" s="290" t="e">
        <f>I968 * (#REF! * (1+#REF!/100))</f>
        <v>#REF!</v>
      </c>
      <c r="J978" s="291" t="e">
        <f>#REF! * I968</f>
        <v>#REF!</v>
      </c>
    </row>
    <row r="979" spans="1:10" ht="15.75" thickBot="1" x14ac:dyDescent="0.3">
      <c r="A979" s="227" t="s">
        <v>405</v>
      </c>
      <c r="B979" s="203"/>
      <c r="C979" s="304"/>
      <c r="D979" s="305"/>
      <c r="E979" s="295"/>
      <c r="F979" s="296" t="s">
        <v>452</v>
      </c>
      <c r="G979" s="306">
        <f>H978+H972</f>
        <v>0</v>
      </c>
      <c r="H979" s="298">
        <f>IF($A$3=2,ROUND((H972+H978),2),IF($A$3=3,ROUND((H972+H978),-1),ROUND((H972+H978),0)))</f>
        <v>0</v>
      </c>
      <c r="I979" s="224"/>
      <c r="J979" s="228" t="e">
        <f>SUM(J971:J978)</f>
        <v>#REF!</v>
      </c>
    </row>
    <row r="980" spans="1:10" ht="16.5" thickTop="1" thickBot="1" x14ac:dyDescent="0.3">
      <c r="A980" s="212" t="s">
        <v>407</v>
      </c>
      <c r="B980" s="203"/>
      <c r="C980" s="199"/>
      <c r="D980" s="200"/>
      <c r="E980" s="21"/>
      <c r="F980" s="21"/>
      <c r="G980" s="21"/>
      <c r="H980" s="21"/>
      <c r="I980" s="224"/>
      <c r="J980" s="225"/>
    </row>
    <row r="981" spans="1:10" ht="15.75" thickTop="1" x14ac:dyDescent="0.25">
      <c r="A981" s="212"/>
      <c r="B981" s="203"/>
      <c r="C981" s="399" t="s">
        <v>212</v>
      </c>
      <c r="D981" s="400"/>
      <c r="E981" s="400"/>
      <c r="F981" s="400"/>
      <c r="G981" s="244"/>
      <c r="H981" s="205" t="s">
        <v>440</v>
      </c>
      <c r="I981" s="224"/>
      <c r="J981" s="225"/>
    </row>
    <row r="982" spans="1:10" ht="35.450000000000003" customHeight="1" x14ac:dyDescent="0.25">
      <c r="A982" s="212">
        <v>200007</v>
      </c>
      <c r="B982" s="203" t="s">
        <v>408</v>
      </c>
      <c r="C982" s="401"/>
      <c r="D982" s="402"/>
      <c r="E982" s="402"/>
      <c r="F982" s="402"/>
      <c r="G982" s="245"/>
      <c r="H982" s="209">
        <v>1.3</v>
      </c>
      <c r="I982" s="290" t="e">
        <f>I968 * (#REF! * (1+#REF!/100))</f>
        <v>#REF!</v>
      </c>
      <c r="J982" s="291" t="e">
        <f>#REF! * I968</f>
        <v>#REF!</v>
      </c>
    </row>
    <row r="983" spans="1:10" x14ac:dyDescent="0.25">
      <c r="A983" s="227" t="s">
        <v>411</v>
      </c>
      <c r="B983" s="203"/>
      <c r="C983" s="213" t="s">
        <v>73</v>
      </c>
      <c r="D983" s="214" t="s">
        <v>74</v>
      </c>
      <c r="E983" s="215" t="s">
        <v>75</v>
      </c>
      <c r="F983" s="215" t="s">
        <v>393</v>
      </c>
      <c r="G983" s="216" t="s">
        <v>394</v>
      </c>
      <c r="H983" s="217" t="s">
        <v>77</v>
      </c>
      <c r="I983" s="224"/>
      <c r="J983" s="229" t="e">
        <f>SUM(J980:J982)</f>
        <v>#REF!</v>
      </c>
    </row>
    <row r="984" spans="1:10" x14ac:dyDescent="0.25">
      <c r="A984" s="212" t="s">
        <v>413</v>
      </c>
      <c r="B984" s="203"/>
      <c r="C984" s="220"/>
      <c r="D984" s="188"/>
      <c r="E984" s="221"/>
      <c r="F984" s="221"/>
      <c r="G984" s="222"/>
      <c r="H984" s="223"/>
      <c r="I984" s="224"/>
      <c r="J984" s="225"/>
    </row>
    <row r="985" spans="1:10" x14ac:dyDescent="0.25">
      <c r="A985" s="212">
        <v>300040</v>
      </c>
      <c r="B985" s="203" t="s">
        <v>414</v>
      </c>
      <c r="C985" s="226" t="s">
        <v>396</v>
      </c>
      <c r="D985" s="188"/>
      <c r="E985" s="221"/>
      <c r="F985" s="221"/>
      <c r="G985" s="222"/>
      <c r="H985" s="223"/>
      <c r="I985" s="290" t="e">
        <f>I968 * (#REF! * (1+#REF!/100))</f>
        <v>#REF!</v>
      </c>
      <c r="J985" s="291" t="e">
        <f>#REF! * I968</f>
        <v>#REF!</v>
      </c>
    </row>
    <row r="986" spans="1:10" x14ac:dyDescent="0.25">
      <c r="A986" s="212">
        <v>300026</v>
      </c>
      <c r="B986" s="203" t="s">
        <v>414</v>
      </c>
      <c r="C986" s="213" t="s">
        <v>633</v>
      </c>
      <c r="D986" s="214" t="s">
        <v>434</v>
      </c>
      <c r="E986" s="215"/>
      <c r="F986" s="215"/>
      <c r="G986" s="216"/>
      <c r="H986" s="217">
        <f>TRUNC(E986* (1 + F986 / 100) * G986,2)</f>
        <v>0</v>
      </c>
      <c r="I986" s="290" t="e">
        <f>I968 * (#REF! * (1+#REF!/100))</f>
        <v>#REF!</v>
      </c>
      <c r="J986" s="291" t="e">
        <f>#REF! * I968</f>
        <v>#REF!</v>
      </c>
    </row>
    <row r="987" spans="1:10" x14ac:dyDescent="0.25">
      <c r="A987" s="227" t="s">
        <v>417</v>
      </c>
      <c r="B987" s="203"/>
      <c r="C987" s="220"/>
      <c r="D987" s="188"/>
      <c r="E987" s="221"/>
      <c r="F987" s="221"/>
      <c r="G987" s="222" t="s">
        <v>406</v>
      </c>
      <c r="H987" s="228">
        <f>SUM(H985:H986)</f>
        <v>0</v>
      </c>
      <c r="I987" s="224"/>
      <c r="J987" s="229" t="e">
        <f>SUM(J984:J986)</f>
        <v>#REF!</v>
      </c>
    </row>
    <row r="988" spans="1:10" x14ac:dyDescent="0.25">
      <c r="A988" s="188" t="s">
        <v>419</v>
      </c>
      <c r="B988" s="231"/>
      <c r="C988" s="226" t="s">
        <v>408</v>
      </c>
      <c r="D988" s="188"/>
      <c r="E988" s="221"/>
      <c r="F988" s="221"/>
      <c r="G988" s="222"/>
      <c r="H988" s="223"/>
      <c r="I988" s="224"/>
      <c r="J988" s="225"/>
    </row>
    <row r="989" spans="1:10" x14ac:dyDescent="0.25">
      <c r="A989" s="212"/>
      <c r="B989" s="203"/>
      <c r="C989" s="213" t="s">
        <v>467</v>
      </c>
      <c r="D989" s="214" t="s">
        <v>410</v>
      </c>
      <c r="E989" s="215"/>
      <c r="F989" s="215"/>
      <c r="G989" s="216"/>
      <c r="H989" s="217">
        <f>TRUNC(E989* (1 + F989 / 100) * G989,2)</f>
        <v>0</v>
      </c>
      <c r="I989" s="290"/>
      <c r="J989" s="291"/>
    </row>
    <row r="990" spans="1:10" x14ac:dyDescent="0.25">
      <c r="A990" s="227" t="s">
        <v>421</v>
      </c>
      <c r="B990" s="231"/>
      <c r="C990" s="220"/>
      <c r="D990" s="188"/>
      <c r="E990" s="221"/>
      <c r="F990" s="221"/>
      <c r="G990" s="222" t="s">
        <v>412</v>
      </c>
      <c r="H990" s="228">
        <f>SUM(H988:H989)</f>
        <v>0</v>
      </c>
      <c r="I990" s="224"/>
      <c r="J990" s="291">
        <f>SUM(J988:J989)</f>
        <v>0</v>
      </c>
    </row>
    <row r="991" spans="1:10" x14ac:dyDescent="0.25">
      <c r="A991" s="188"/>
      <c r="B991" s="232"/>
      <c r="C991" s="230" t="s">
        <v>414</v>
      </c>
      <c r="D991" s="188"/>
      <c r="E991" s="221"/>
      <c r="F991" s="221"/>
      <c r="G991" s="222"/>
      <c r="H991" s="223"/>
      <c r="I991" s="224"/>
      <c r="J991" s="225"/>
    </row>
    <row r="992" spans="1:10" ht="15.75" thickBot="1" x14ac:dyDescent="0.3">
      <c r="A992" s="188" t="s">
        <v>423</v>
      </c>
      <c r="B992" s="232"/>
      <c r="C992" s="213" t="s">
        <v>415</v>
      </c>
      <c r="D992" s="214" t="s">
        <v>416</v>
      </c>
      <c r="E992" s="215"/>
      <c r="F992" s="215"/>
      <c r="G992" s="216"/>
      <c r="H992" s="217">
        <f>TRUNC(E992* (1 + F992 / 100) * G992,2)</f>
        <v>0</v>
      </c>
      <c r="I992" s="240" t="e">
        <f>SUM(J969:J991)/2</f>
        <v>#REF!</v>
      </c>
      <c r="J992" s="293" t="e">
        <f>IF($A$2="CD",IF($A$3=1,ROUND(SUM(J969:J991)/2,0),IF($A$3=3,ROUND(SUM(J969:J991)/2,-1),SUM(J969:J991)/2)),SUM(J969:J991)/2)</f>
        <v>#REF!</v>
      </c>
    </row>
    <row r="993" spans="1:10" ht="15.75" thickTop="1" x14ac:dyDescent="0.25">
      <c r="A993" s="188" t="s">
        <v>446</v>
      </c>
      <c r="B993" s="232"/>
      <c r="C993" s="213" t="s">
        <v>443</v>
      </c>
      <c r="D993" s="214" t="s">
        <v>444</v>
      </c>
      <c r="E993" s="215"/>
      <c r="F993" s="215"/>
      <c r="G993" s="216"/>
      <c r="H993" s="217">
        <f>TRUNC(E993* (1 + F993 / 100) * G993,2)</f>
        <v>0</v>
      </c>
      <c r="I993" s="224"/>
      <c r="J993" s="252"/>
    </row>
    <row r="994" spans="1:10" x14ac:dyDescent="0.25">
      <c r="A994" s="212" t="s">
        <v>361</v>
      </c>
      <c r="B994" s="232"/>
      <c r="C994" s="319" t="s">
        <v>445</v>
      </c>
      <c r="D994" s="320" t="s">
        <v>437</v>
      </c>
      <c r="E994" s="321"/>
      <c r="F994" s="321"/>
      <c r="G994" s="322"/>
      <c r="H994" s="323">
        <f>TRUNC(E994* (1 + F994 / 100) * G994,2)</f>
        <v>0</v>
      </c>
      <c r="I994" s="224"/>
      <c r="J994" s="291" t="e">
        <f>ROUND(J992*#REF!,2)</f>
        <v>#REF!</v>
      </c>
    </row>
    <row r="995" spans="1:10" x14ac:dyDescent="0.25">
      <c r="A995" s="212" t="s">
        <v>447</v>
      </c>
      <c r="B995" s="232"/>
      <c r="C995" s="324" t="s">
        <v>489</v>
      </c>
      <c r="D995" s="325" t="s">
        <v>437</v>
      </c>
      <c r="E995" s="326"/>
      <c r="F995" s="326"/>
      <c r="G995" s="327"/>
      <c r="H995" s="328">
        <f>TRUNC(E995* (1 + F995 / 100) * G995,2)</f>
        <v>0</v>
      </c>
      <c r="I995" s="224"/>
      <c r="J995" s="291" t="e">
        <f>ROUND(J992*#REF!,2)</f>
        <v>#REF!</v>
      </c>
    </row>
    <row r="996" spans="1:10" x14ac:dyDescent="0.25">
      <c r="A996" s="212" t="s">
        <v>448</v>
      </c>
      <c r="B996" s="232"/>
      <c r="C996" s="220"/>
      <c r="D996" s="188"/>
      <c r="E996" s="221"/>
      <c r="F996" s="221"/>
      <c r="G996" s="222" t="s">
        <v>418</v>
      </c>
      <c r="H996" s="228">
        <f>SUM(H991:H995)</f>
        <v>0</v>
      </c>
      <c r="I996" s="224"/>
      <c r="J996" s="291" t="e">
        <f>ROUND(J992*#REF!,2)</f>
        <v>#REF!</v>
      </c>
    </row>
    <row r="997" spans="1:10" x14ac:dyDescent="0.25">
      <c r="A997" s="212" t="s">
        <v>379</v>
      </c>
      <c r="B997" s="232"/>
      <c r="C997" s="226" t="s">
        <v>420</v>
      </c>
      <c r="D997" s="188"/>
      <c r="E997" s="221"/>
      <c r="F997" s="221"/>
      <c r="G997" s="222"/>
      <c r="H997" s="223"/>
      <c r="I997" s="224"/>
      <c r="J997" s="291" t="e">
        <f>ROUND(J996*#REF!,2)</f>
        <v>#REF!</v>
      </c>
    </row>
    <row r="998" spans="1:10" x14ac:dyDescent="0.25">
      <c r="A998" s="188" t="s">
        <v>449</v>
      </c>
      <c r="B998" s="232"/>
      <c r="C998" s="213"/>
      <c r="D998" s="214"/>
      <c r="E998" s="215"/>
      <c r="F998" s="215"/>
      <c r="G998" s="216"/>
      <c r="H998" s="217"/>
      <c r="I998" s="233"/>
      <c r="J998" s="261" t="e">
        <f>SUM(J994:J997)</f>
        <v>#REF!</v>
      </c>
    </row>
    <row r="999" spans="1:10" ht="15.75" thickBot="1" x14ac:dyDescent="0.3">
      <c r="A999" s="188" t="s">
        <v>451</v>
      </c>
      <c r="B999" s="232"/>
      <c r="C999" s="220"/>
      <c r="D999" s="188"/>
      <c r="E999" s="221"/>
      <c r="F999" s="221"/>
      <c r="G999" s="222" t="s">
        <v>422</v>
      </c>
      <c r="H999" s="217">
        <f>SUM(H997:H998)</f>
        <v>0</v>
      </c>
      <c r="I999" s="240"/>
      <c r="J999" s="293" t="e">
        <f>IF($A$3=2,ROUND((J992+J998),2),IF($A$3=3,ROUND((J992+J998),-1),ROUND((J992+J998),0)))</f>
        <v>#REF!</v>
      </c>
    </row>
    <row r="1000" spans="1:10" ht="15.75" thickTop="1" x14ac:dyDescent="0.25">
      <c r="C1000" s="220"/>
      <c r="D1000" s="188"/>
      <c r="E1000" s="221"/>
      <c r="F1000" s="221"/>
      <c r="G1000" s="222"/>
      <c r="H1000" s="223"/>
      <c r="I1000" s="201"/>
      <c r="J1000" s="202"/>
    </row>
    <row r="1001" spans="1:10" ht="15.75" thickBot="1" x14ac:dyDescent="0.3">
      <c r="C1001" s="234"/>
      <c r="D1001" s="294"/>
      <c r="E1001" s="295"/>
      <c r="F1001" s="296" t="s">
        <v>424</v>
      </c>
      <c r="G1001" s="297">
        <f>SUM(H983:H1000)/2</f>
        <v>0</v>
      </c>
      <c r="H1001" s="297">
        <f>+G1001</f>
        <v>0</v>
      </c>
      <c r="I1001" s="201"/>
      <c r="J1001" s="202"/>
    </row>
    <row r="1002" spans="1:10" ht="16.5" thickTop="1" thickBot="1" x14ac:dyDescent="0.3">
      <c r="C1002" s="247" t="s">
        <v>371</v>
      </c>
      <c r="D1002" s="248"/>
      <c r="E1002" s="249"/>
      <c r="F1002" s="249"/>
      <c r="G1002" s="250"/>
      <c r="H1002" s="251"/>
      <c r="I1002" s="201"/>
      <c r="J1002" s="202"/>
    </row>
    <row r="1003" spans="1:10" ht="15.75" thickTop="1" x14ac:dyDescent="0.25">
      <c r="A1003" s="188" t="s">
        <v>634</v>
      </c>
      <c r="B1003" s="203"/>
      <c r="C1003" s="299" t="s">
        <v>373</v>
      </c>
      <c r="D1003" s="300"/>
      <c r="E1003" s="301"/>
      <c r="F1003" s="256"/>
      <c r="G1003" s="302"/>
      <c r="H1003" s="303">
        <f>ROUND(H1001*F1003,2)</f>
        <v>0</v>
      </c>
      <c r="I1003" s="206" t="s">
        <v>389</v>
      </c>
      <c r="J1003" s="207" t="s">
        <v>390</v>
      </c>
    </row>
    <row r="1004" spans="1:10" x14ac:dyDescent="0.25">
      <c r="A1004" s="188"/>
      <c r="B1004" s="203"/>
      <c r="C1004" s="299" t="s">
        <v>374</v>
      </c>
      <c r="D1004" s="300"/>
      <c r="E1004" s="301"/>
      <c r="F1004" s="256"/>
      <c r="G1004" s="302"/>
      <c r="H1004" s="303">
        <f>ROUND(H1001*F1004,2)</f>
        <v>0</v>
      </c>
      <c r="I1004" s="246" t="e">
        <f>#REF!</f>
        <v>#REF!</v>
      </c>
      <c r="J1004" s="211"/>
    </row>
    <row r="1005" spans="1:10" x14ac:dyDescent="0.25">
      <c r="A1005" s="212" t="s">
        <v>392</v>
      </c>
      <c r="B1005" s="203"/>
      <c r="C1005" s="299" t="s">
        <v>375</v>
      </c>
      <c r="D1005" s="300"/>
      <c r="E1005" s="301"/>
      <c r="F1005" s="256"/>
      <c r="G1005" s="302"/>
      <c r="H1005" s="303">
        <f>ROUND(H1001*F1005,2)</f>
        <v>0</v>
      </c>
      <c r="I1005" s="290"/>
      <c r="J1005" s="291" t="s">
        <v>77</v>
      </c>
    </row>
    <row r="1006" spans="1:10" x14ac:dyDescent="0.25">
      <c r="A1006" s="212"/>
      <c r="B1006" s="203"/>
      <c r="C1006" s="299" t="s">
        <v>377</v>
      </c>
      <c r="D1006" s="300"/>
      <c r="E1006" s="301"/>
      <c r="F1006" s="256"/>
      <c r="G1006" s="302"/>
      <c r="H1006" s="303">
        <f>ROUND(H1005*F1006,2)</f>
        <v>0</v>
      </c>
      <c r="I1006" s="224"/>
      <c r="J1006" s="225"/>
    </row>
    <row r="1007" spans="1:10" x14ac:dyDescent="0.25">
      <c r="A1007" s="212" t="s">
        <v>395</v>
      </c>
      <c r="B1007" s="203"/>
      <c r="C1007" s="226" t="s">
        <v>450</v>
      </c>
      <c r="D1007" s="188"/>
      <c r="E1007" s="221"/>
      <c r="F1007" s="221"/>
      <c r="G1007" s="259"/>
      <c r="H1007" s="260">
        <f>SUM(H1003:H1006)</f>
        <v>0</v>
      </c>
      <c r="I1007" s="224"/>
      <c r="J1007" s="225"/>
    </row>
    <row r="1008" spans="1:10" ht="15.75" thickBot="1" x14ac:dyDescent="0.3">
      <c r="A1008" s="212">
        <v>103244</v>
      </c>
      <c r="B1008" s="203" t="s">
        <v>459</v>
      </c>
      <c r="C1008" s="304"/>
      <c r="D1008" s="305"/>
      <c r="E1008" s="295"/>
      <c r="F1008" s="296" t="s">
        <v>452</v>
      </c>
      <c r="G1008" s="306">
        <f>H1007+H1001</f>
        <v>0</v>
      </c>
      <c r="H1008" s="298">
        <f>IF($A$3=2,ROUND((H1001+H1007),2),IF($A$3=3,ROUND((H1001+H1007),-1),ROUND((H1001+H1007),0)))</f>
        <v>0</v>
      </c>
      <c r="I1008" s="290" t="e">
        <f>I1004 * (#REF! * (1+#REF!/100))</f>
        <v>#REF!</v>
      </c>
      <c r="J1008" s="291" t="e">
        <f>#REF! * I1004</f>
        <v>#REF!</v>
      </c>
    </row>
    <row r="1009" spans="1:10" ht="16.5" thickTop="1" thickBot="1" x14ac:dyDescent="0.3">
      <c r="A1009" s="212">
        <v>103245</v>
      </c>
      <c r="B1009" s="203" t="s">
        <v>400</v>
      </c>
      <c r="C1009" s="199"/>
      <c r="D1009" s="200"/>
      <c r="E1009" s="21"/>
      <c r="F1009" s="21"/>
      <c r="G1009" s="21"/>
      <c r="H1009" s="21"/>
      <c r="I1009" s="290" t="e">
        <f>I1004 * (#REF! * (1+#REF!/100))</f>
        <v>#REF!</v>
      </c>
      <c r="J1009" s="291" t="e">
        <f>#REF! * I1004</f>
        <v>#REF!</v>
      </c>
    </row>
    <row r="1010" spans="1:10" ht="15.75" thickTop="1" x14ac:dyDescent="0.25">
      <c r="A1010" s="212">
        <v>103246</v>
      </c>
      <c r="B1010" s="203" t="s">
        <v>459</v>
      </c>
      <c r="C1010" s="399" t="s">
        <v>219</v>
      </c>
      <c r="D1010" s="400"/>
      <c r="E1010" s="400"/>
      <c r="F1010" s="400"/>
      <c r="G1010" s="244"/>
      <c r="H1010" s="205" t="s">
        <v>440</v>
      </c>
      <c r="I1010" s="290" t="e">
        <f>I1004 * (#REF! * (1+#REF!/100))</f>
        <v>#REF!</v>
      </c>
      <c r="J1010" s="291" t="e">
        <f>#REF! * I1004</f>
        <v>#REF!</v>
      </c>
    </row>
    <row r="1011" spans="1:10" x14ac:dyDescent="0.25">
      <c r="A1011" s="227" t="s">
        <v>405</v>
      </c>
      <c r="B1011" s="203"/>
      <c r="C1011" s="401"/>
      <c r="D1011" s="402"/>
      <c r="E1011" s="402"/>
      <c r="F1011" s="402"/>
      <c r="G1011" s="245"/>
      <c r="H1011" s="209">
        <v>1.31</v>
      </c>
      <c r="I1011" s="224"/>
      <c r="J1011" s="229" t="e">
        <f>SUM(J1007:J1010)</f>
        <v>#REF!</v>
      </c>
    </row>
    <row r="1012" spans="1:10" x14ac:dyDescent="0.25">
      <c r="A1012" s="212" t="s">
        <v>407</v>
      </c>
      <c r="B1012" s="203"/>
      <c r="C1012" s="213" t="s">
        <v>73</v>
      </c>
      <c r="D1012" s="214" t="s">
        <v>74</v>
      </c>
      <c r="E1012" s="215" t="s">
        <v>75</v>
      </c>
      <c r="F1012" s="215" t="s">
        <v>393</v>
      </c>
      <c r="G1012" s="216" t="s">
        <v>394</v>
      </c>
      <c r="H1012" s="217" t="s">
        <v>77</v>
      </c>
      <c r="I1012" s="224"/>
      <c r="J1012" s="225"/>
    </row>
    <row r="1013" spans="1:10" x14ac:dyDescent="0.25">
      <c r="A1013" s="212">
        <v>200026</v>
      </c>
      <c r="B1013" s="203" t="s">
        <v>408</v>
      </c>
      <c r="C1013" s="220"/>
      <c r="D1013" s="188"/>
      <c r="E1013" s="221"/>
      <c r="F1013" s="221"/>
      <c r="G1013" s="222"/>
      <c r="H1013" s="223"/>
      <c r="I1013" s="290" t="e">
        <f>I1004 * (#REF! * (1+#REF!/100))</f>
        <v>#REF!</v>
      </c>
      <c r="J1013" s="291" t="e">
        <f>#REF! * I1004</f>
        <v>#REF!</v>
      </c>
    </row>
    <row r="1014" spans="1:10" x14ac:dyDescent="0.25">
      <c r="A1014" s="227" t="s">
        <v>411</v>
      </c>
      <c r="B1014" s="203"/>
      <c r="C1014" s="226" t="s">
        <v>408</v>
      </c>
      <c r="D1014" s="188"/>
      <c r="E1014" s="221"/>
      <c r="F1014" s="221"/>
      <c r="G1014" s="222"/>
      <c r="H1014" s="223"/>
      <c r="I1014" s="224"/>
      <c r="J1014" s="229" t="e">
        <f>SUM(J1012:J1013)</f>
        <v>#REF!</v>
      </c>
    </row>
    <row r="1015" spans="1:10" x14ac:dyDescent="0.25">
      <c r="A1015" s="212" t="s">
        <v>413</v>
      </c>
      <c r="B1015" s="203"/>
      <c r="C1015" s="213" t="s">
        <v>524</v>
      </c>
      <c r="D1015" s="214" t="s">
        <v>410</v>
      </c>
      <c r="E1015" s="215"/>
      <c r="F1015" s="215"/>
      <c r="G1015" s="216"/>
      <c r="H1015" s="217">
        <f>TRUNC(E1015* (1 + F1015 / 100) * G1015,2)</f>
        <v>0</v>
      </c>
      <c r="I1015" s="224"/>
      <c r="J1015" s="225"/>
    </row>
    <row r="1016" spans="1:10" x14ac:dyDescent="0.25">
      <c r="A1016" s="212">
        <v>300026</v>
      </c>
      <c r="B1016" s="203" t="s">
        <v>414</v>
      </c>
      <c r="C1016" s="220"/>
      <c r="D1016" s="188"/>
      <c r="E1016" s="221"/>
      <c r="F1016" s="221"/>
      <c r="G1016" s="222" t="s">
        <v>412</v>
      </c>
      <c r="H1016" s="228">
        <f>SUM(H1014:H1015)</f>
        <v>0</v>
      </c>
      <c r="I1016" s="290" t="e">
        <f>I1004 * (#REF! * (1+#REF!/100))</f>
        <v>#REF!</v>
      </c>
      <c r="J1016" s="291" t="e">
        <f>#REF! * I1004</f>
        <v>#REF!</v>
      </c>
    </row>
    <row r="1017" spans="1:10" x14ac:dyDescent="0.25">
      <c r="A1017" s="227" t="s">
        <v>417</v>
      </c>
      <c r="B1017" s="203"/>
      <c r="C1017" s="230" t="s">
        <v>414</v>
      </c>
      <c r="D1017" s="188"/>
      <c r="E1017" s="221"/>
      <c r="F1017" s="221"/>
      <c r="G1017" s="222"/>
      <c r="H1017" s="223"/>
      <c r="I1017" s="224"/>
      <c r="J1017" s="229" t="e">
        <f>SUM(J1015:J1016)</f>
        <v>#REF!</v>
      </c>
    </row>
    <row r="1018" spans="1:10" x14ac:dyDescent="0.25">
      <c r="A1018" s="188" t="s">
        <v>419</v>
      </c>
      <c r="B1018" s="231"/>
      <c r="C1018" s="213" t="s">
        <v>415</v>
      </c>
      <c r="D1018" s="214" t="s">
        <v>416</v>
      </c>
      <c r="E1018" s="215"/>
      <c r="F1018" s="215"/>
      <c r="G1018" s="216"/>
      <c r="H1018" s="217">
        <f>TRUNC(E1018* (1 + F1018 / 100) * G1018,2)</f>
        <v>0</v>
      </c>
      <c r="I1018" s="224"/>
      <c r="J1018" s="225"/>
    </row>
    <row r="1019" spans="1:10" x14ac:dyDescent="0.25">
      <c r="A1019" s="212"/>
      <c r="B1019" s="203"/>
      <c r="C1019" s="220"/>
      <c r="D1019" s="188"/>
      <c r="E1019" s="221"/>
      <c r="F1019" s="221"/>
      <c r="G1019" s="222" t="s">
        <v>418</v>
      </c>
      <c r="H1019" s="228">
        <f>SUM(H1017:H1018)</f>
        <v>0</v>
      </c>
      <c r="I1019" s="290"/>
      <c r="J1019" s="291"/>
    </row>
    <row r="1020" spans="1:10" x14ac:dyDescent="0.25">
      <c r="A1020" s="227" t="s">
        <v>421</v>
      </c>
      <c r="B1020" s="231"/>
      <c r="C1020" s="226" t="s">
        <v>420</v>
      </c>
      <c r="D1020" s="188"/>
      <c r="E1020" s="221"/>
      <c r="F1020" s="221"/>
      <c r="G1020" s="222"/>
      <c r="H1020" s="223"/>
      <c r="I1020" s="224"/>
      <c r="J1020" s="291">
        <f>SUM(J1018:J1019)</f>
        <v>0</v>
      </c>
    </row>
    <row r="1021" spans="1:10" x14ac:dyDescent="0.25">
      <c r="A1021" s="188"/>
      <c r="B1021" s="232"/>
      <c r="C1021" s="213"/>
      <c r="D1021" s="214"/>
      <c r="E1021" s="215"/>
      <c r="F1021" s="215"/>
      <c r="G1021" s="216"/>
      <c r="H1021" s="217"/>
      <c r="I1021" s="224"/>
      <c r="J1021" s="225"/>
    </row>
    <row r="1022" spans="1:10" ht="15.75" thickBot="1" x14ac:dyDescent="0.3">
      <c r="A1022" s="188" t="s">
        <v>423</v>
      </c>
      <c r="B1022" s="232"/>
      <c r="C1022" s="220"/>
      <c r="D1022" s="188"/>
      <c r="E1022" s="221"/>
      <c r="F1022" s="221"/>
      <c r="G1022" s="222" t="s">
        <v>422</v>
      </c>
      <c r="H1022" s="217">
        <f>SUM(H1020:H1021)</f>
        <v>0</v>
      </c>
      <c r="I1022" s="240" t="e">
        <f>SUM(J1005:J1021)/2</f>
        <v>#REF!</v>
      </c>
      <c r="J1022" s="293" t="e">
        <f>IF($A$2="CD",IF($A$3=1,ROUND(SUM(J1005:J1021)/2,0),IF($A$3=3,ROUND(SUM(J1005:J1021)/2,-1),SUM(J1005:J1021)/2)),SUM(J1005:J1021)/2)</f>
        <v>#REF!</v>
      </c>
    </row>
    <row r="1023" spans="1:10" ht="15.75" thickTop="1" x14ac:dyDescent="0.25">
      <c r="A1023" s="188" t="s">
        <v>446</v>
      </c>
      <c r="B1023" s="232"/>
      <c r="C1023" s="220"/>
      <c r="D1023" s="188"/>
      <c r="E1023" s="221"/>
      <c r="F1023" s="221"/>
      <c r="G1023" s="222"/>
      <c r="H1023" s="223"/>
      <c r="I1023" s="224"/>
      <c r="J1023" s="252"/>
    </row>
    <row r="1024" spans="1:10" ht="15.75" thickBot="1" x14ac:dyDescent="0.3">
      <c r="A1024" s="212" t="s">
        <v>361</v>
      </c>
      <c r="B1024" s="232"/>
      <c r="C1024" s="234"/>
      <c r="D1024" s="294"/>
      <c r="E1024" s="295"/>
      <c r="F1024" s="296" t="s">
        <v>424</v>
      </c>
      <c r="G1024" s="297">
        <f>SUM(H1012:H1023)/2</f>
        <v>0</v>
      </c>
      <c r="H1024" s="298">
        <f>+G1024</f>
        <v>0</v>
      </c>
      <c r="I1024" s="224"/>
      <c r="J1024" s="291" t="e">
        <f>ROUND(J1022*#REF!,2)</f>
        <v>#REF!</v>
      </c>
    </row>
    <row r="1025" spans="1:10" ht="15.75" thickTop="1" x14ac:dyDescent="0.25">
      <c r="A1025" s="212" t="s">
        <v>447</v>
      </c>
      <c r="B1025" s="232"/>
      <c r="C1025" s="247" t="s">
        <v>371</v>
      </c>
      <c r="D1025" s="248"/>
      <c r="E1025" s="249"/>
      <c r="F1025" s="249"/>
      <c r="G1025" s="250"/>
      <c r="H1025" s="251"/>
      <c r="I1025" s="224"/>
      <c r="J1025" s="291" t="e">
        <f>ROUND(J1022*#REF!,2)</f>
        <v>#REF!</v>
      </c>
    </row>
    <row r="1026" spans="1:10" x14ac:dyDescent="0.25">
      <c r="A1026" s="212" t="s">
        <v>448</v>
      </c>
      <c r="B1026" s="232"/>
      <c r="C1026" s="299" t="s">
        <v>373</v>
      </c>
      <c r="D1026" s="300"/>
      <c r="E1026" s="301"/>
      <c r="F1026" s="256"/>
      <c r="G1026" s="302"/>
      <c r="H1026" s="303">
        <f>ROUND(H1024*F1026,2)</f>
        <v>0</v>
      </c>
      <c r="I1026" s="224"/>
      <c r="J1026" s="291" t="e">
        <f>ROUND(J1022*#REF!,2)</f>
        <v>#REF!</v>
      </c>
    </row>
    <row r="1027" spans="1:10" x14ac:dyDescent="0.25">
      <c r="A1027" s="212" t="s">
        <v>379</v>
      </c>
      <c r="B1027" s="232"/>
      <c r="C1027" s="299" t="s">
        <v>374</v>
      </c>
      <c r="D1027" s="300"/>
      <c r="E1027" s="301"/>
      <c r="F1027" s="256"/>
      <c r="G1027" s="302"/>
      <c r="H1027" s="303">
        <f>ROUND(H1024*F1027,2)</f>
        <v>0</v>
      </c>
      <c r="I1027" s="224"/>
      <c r="J1027" s="291" t="e">
        <f>ROUND(J1026*#REF!,2)</f>
        <v>#REF!</v>
      </c>
    </row>
    <row r="1028" spans="1:10" x14ac:dyDescent="0.25">
      <c r="A1028" s="188" t="s">
        <v>449</v>
      </c>
      <c r="B1028" s="232"/>
      <c r="C1028" s="299" t="s">
        <v>375</v>
      </c>
      <c r="D1028" s="300"/>
      <c r="E1028" s="301"/>
      <c r="F1028" s="256"/>
      <c r="G1028" s="302"/>
      <c r="H1028" s="303">
        <f>ROUND(H1024*F1028,2)</f>
        <v>0</v>
      </c>
      <c r="I1028" s="233"/>
      <c r="J1028" s="261" t="e">
        <f>SUM(J1024:J1027)</f>
        <v>#REF!</v>
      </c>
    </row>
    <row r="1029" spans="1:10" ht="15.75" thickBot="1" x14ac:dyDescent="0.3">
      <c r="A1029" s="188" t="s">
        <v>451</v>
      </c>
      <c r="B1029" s="232"/>
      <c r="C1029" s="299" t="s">
        <v>377</v>
      </c>
      <c r="D1029" s="300"/>
      <c r="E1029" s="301"/>
      <c r="F1029" s="256"/>
      <c r="G1029" s="302"/>
      <c r="H1029" s="303">
        <f>ROUND(H1028*F1029,2)</f>
        <v>0</v>
      </c>
      <c r="I1029" s="240"/>
      <c r="J1029" s="293" t="e">
        <f>IF($A$3=2,ROUND((J1022+J1028),2),IF($A$3=3,ROUND((J1022+J1028),-1),ROUND((J1022+J1028),0)))</f>
        <v>#REF!</v>
      </c>
    </row>
    <row r="1030" spans="1:10" ht="15.75" thickTop="1" x14ac:dyDescent="0.25">
      <c r="C1030" s="226" t="s">
        <v>450</v>
      </c>
      <c r="D1030" s="188"/>
      <c r="E1030" s="221"/>
      <c r="F1030" s="221"/>
      <c r="G1030" s="259"/>
      <c r="H1030" s="260">
        <f>SUM(H1026:H1029)</f>
        <v>0</v>
      </c>
      <c r="I1030" s="201"/>
      <c r="J1030" s="202"/>
    </row>
    <row r="1031" spans="1:10" ht="15.75" thickBot="1" x14ac:dyDescent="0.3">
      <c r="C1031" s="304"/>
      <c r="D1031" s="305"/>
      <c r="E1031" s="295"/>
      <c r="F1031" s="296" t="s">
        <v>452</v>
      </c>
      <c r="G1031" s="306">
        <f>H1030+H1024</f>
        <v>0</v>
      </c>
      <c r="H1031" s="298">
        <f>IF($A$3=2,ROUND((H1024+H1030),2),IF($A$3=3,ROUND((H1024+H1030),-1),ROUND((H1024+H1030),0)))</f>
        <v>0</v>
      </c>
      <c r="I1031" s="201"/>
      <c r="J1031" s="202"/>
    </row>
    <row r="1032" spans="1:10" ht="16.5" thickTop="1" thickBot="1" x14ac:dyDescent="0.3">
      <c r="C1032" s="329"/>
      <c r="D1032" s="311"/>
      <c r="E1032" s="312"/>
      <c r="F1032" s="313"/>
      <c r="G1032" s="314"/>
      <c r="H1032" s="330"/>
      <c r="I1032" s="201"/>
      <c r="J1032" s="202"/>
    </row>
    <row r="1033" spans="1:10" ht="15.75" thickTop="1" x14ac:dyDescent="0.25">
      <c r="C1033" s="399" t="s">
        <v>225</v>
      </c>
      <c r="D1033" s="400"/>
      <c r="E1033" s="400"/>
      <c r="F1033" s="400"/>
      <c r="G1033" s="204"/>
      <c r="H1033" s="205" t="s">
        <v>440</v>
      </c>
      <c r="I1033" s="201"/>
      <c r="J1033" s="202"/>
    </row>
    <row r="1034" spans="1:10" ht="15.75" thickBot="1" x14ac:dyDescent="0.3">
      <c r="C1034" s="401"/>
      <c r="D1034" s="402"/>
      <c r="E1034" s="402"/>
      <c r="F1034" s="402"/>
      <c r="G1034" s="208"/>
      <c r="H1034" s="209">
        <v>1.32</v>
      </c>
      <c r="I1034" s="201"/>
      <c r="J1034" s="202"/>
    </row>
    <row r="1035" spans="1:10" ht="15.75" thickTop="1" x14ac:dyDescent="0.25">
      <c r="A1035" s="188" t="s">
        <v>635</v>
      </c>
      <c r="B1035" s="201"/>
      <c r="C1035" s="213" t="s">
        <v>73</v>
      </c>
      <c r="D1035" s="214" t="s">
        <v>74</v>
      </c>
      <c r="E1035" s="215" t="s">
        <v>75</v>
      </c>
      <c r="F1035" s="215" t="s">
        <v>393</v>
      </c>
      <c r="G1035" s="216" t="s">
        <v>394</v>
      </c>
      <c r="H1035" s="217" t="s">
        <v>77</v>
      </c>
      <c r="I1035" s="206" t="s">
        <v>389</v>
      </c>
      <c r="J1035" s="207" t="s">
        <v>390</v>
      </c>
    </row>
    <row r="1036" spans="1:10" x14ac:dyDescent="0.25">
      <c r="A1036" s="188"/>
      <c r="B1036" s="201"/>
      <c r="C1036" s="220"/>
      <c r="D1036" s="188"/>
      <c r="E1036" s="221"/>
      <c r="F1036" s="221"/>
      <c r="G1036" s="222"/>
      <c r="H1036" s="223"/>
      <c r="I1036" s="246" t="e">
        <f>#REF!</f>
        <v>#REF!</v>
      </c>
      <c r="J1036" s="211"/>
    </row>
    <row r="1037" spans="1:10" x14ac:dyDescent="0.25">
      <c r="A1037" s="212" t="s">
        <v>392</v>
      </c>
      <c r="B1037" s="201"/>
      <c r="C1037" s="226" t="s">
        <v>396</v>
      </c>
      <c r="D1037" s="188"/>
      <c r="E1037" s="221"/>
      <c r="F1037" s="221"/>
      <c r="G1037" s="222"/>
      <c r="H1037" s="223"/>
      <c r="I1037" s="290"/>
      <c r="J1037" s="291" t="s">
        <v>77</v>
      </c>
    </row>
    <row r="1038" spans="1:10" x14ac:dyDescent="0.25">
      <c r="A1038" s="212"/>
      <c r="B1038" s="201"/>
      <c r="C1038" s="213" t="s">
        <v>636</v>
      </c>
      <c r="D1038" s="214" t="s">
        <v>404</v>
      </c>
      <c r="E1038" s="215"/>
      <c r="F1038" s="215"/>
      <c r="G1038" s="216"/>
      <c r="H1038" s="217">
        <f t="shared" ref="H1038:H1050" si="3">TRUNC(E1038* (1 + F1038 / 100) * G1038,2)</f>
        <v>0</v>
      </c>
      <c r="I1038" s="224"/>
      <c r="J1038" s="225"/>
    </row>
    <row r="1039" spans="1:10" x14ac:dyDescent="0.25">
      <c r="A1039" s="212" t="s">
        <v>395</v>
      </c>
      <c r="B1039" s="201"/>
      <c r="C1039" s="213" t="s">
        <v>398</v>
      </c>
      <c r="D1039" s="214" t="s">
        <v>399</v>
      </c>
      <c r="E1039" s="215"/>
      <c r="F1039" s="215"/>
      <c r="G1039" s="216"/>
      <c r="H1039" s="217">
        <f t="shared" si="3"/>
        <v>0</v>
      </c>
      <c r="I1039" s="224"/>
      <c r="J1039" s="225"/>
    </row>
    <row r="1040" spans="1:10" x14ac:dyDescent="0.25">
      <c r="A1040" s="212">
        <v>100593</v>
      </c>
      <c r="B1040" s="201" t="s">
        <v>397</v>
      </c>
      <c r="C1040" s="213" t="s">
        <v>637</v>
      </c>
      <c r="D1040" s="214" t="s">
        <v>74</v>
      </c>
      <c r="E1040" s="215"/>
      <c r="F1040" s="215"/>
      <c r="G1040" s="216"/>
      <c r="H1040" s="217">
        <f t="shared" si="3"/>
        <v>0</v>
      </c>
      <c r="I1040" s="290" t="e">
        <f>I1036 * (#REF! * (1+#REF!/100))</f>
        <v>#REF!</v>
      </c>
      <c r="J1040" s="291" t="e">
        <f>#REF! * I1036</f>
        <v>#REF!</v>
      </c>
    </row>
    <row r="1041" spans="1:10" x14ac:dyDescent="0.25">
      <c r="A1041" s="212">
        <v>109093</v>
      </c>
      <c r="B1041" s="201"/>
      <c r="C1041" s="213" t="s">
        <v>638</v>
      </c>
      <c r="D1041" s="214" t="s">
        <v>74</v>
      </c>
      <c r="E1041" s="215"/>
      <c r="F1041" s="215"/>
      <c r="G1041" s="216"/>
      <c r="H1041" s="217">
        <f t="shared" si="3"/>
        <v>0</v>
      </c>
      <c r="I1041" s="290" t="e">
        <f>I1036 * (#REF! * (1+#REF!/100))</f>
        <v>#REF!</v>
      </c>
      <c r="J1041" s="291" t="e">
        <f>#REF! * I1036</f>
        <v>#REF!</v>
      </c>
    </row>
    <row r="1042" spans="1:10" x14ac:dyDescent="0.25">
      <c r="A1042" s="212">
        <v>109083</v>
      </c>
      <c r="B1042" s="201"/>
      <c r="C1042" s="213" t="s">
        <v>639</v>
      </c>
      <c r="D1042" s="214" t="s">
        <v>74</v>
      </c>
      <c r="E1042" s="215"/>
      <c r="F1042" s="215"/>
      <c r="G1042" s="216"/>
      <c r="H1042" s="217">
        <f t="shared" si="3"/>
        <v>0</v>
      </c>
      <c r="I1042" s="290" t="e">
        <f>I1036 * (#REF! * (1+#REF!/100))</f>
        <v>#REF!</v>
      </c>
      <c r="J1042" s="291" t="e">
        <f>#REF! * I1036</f>
        <v>#REF!</v>
      </c>
    </row>
    <row r="1043" spans="1:10" x14ac:dyDescent="0.25">
      <c r="A1043" s="212">
        <v>101929</v>
      </c>
      <c r="B1043" s="201" t="s">
        <v>397</v>
      </c>
      <c r="C1043" s="213" t="s">
        <v>583</v>
      </c>
      <c r="D1043" s="214" t="s">
        <v>584</v>
      </c>
      <c r="E1043" s="215"/>
      <c r="F1043" s="215"/>
      <c r="G1043" s="216"/>
      <c r="H1043" s="217">
        <f t="shared" si="3"/>
        <v>0</v>
      </c>
      <c r="I1043" s="290" t="e">
        <f>I1036 * (#REF! * (1+#REF!/100))</f>
        <v>#REF!</v>
      </c>
      <c r="J1043" s="291" t="e">
        <f>#REF! * I1036</f>
        <v>#REF!</v>
      </c>
    </row>
    <row r="1044" spans="1:10" x14ac:dyDescent="0.25">
      <c r="A1044" s="212">
        <v>101948</v>
      </c>
      <c r="B1044" s="201" t="s">
        <v>457</v>
      </c>
      <c r="C1044" s="213" t="s">
        <v>640</v>
      </c>
      <c r="D1044" s="214" t="s">
        <v>434</v>
      </c>
      <c r="E1044" s="215"/>
      <c r="F1044" s="215"/>
      <c r="G1044" s="216"/>
      <c r="H1044" s="217">
        <f t="shared" si="3"/>
        <v>0</v>
      </c>
      <c r="I1044" s="290" t="e">
        <f>I1036 * (#REF! * (1+#REF!/100))</f>
        <v>#REF!</v>
      </c>
      <c r="J1044" s="291" t="e">
        <f>#REF! * I1036</f>
        <v>#REF!</v>
      </c>
    </row>
    <row r="1045" spans="1:10" x14ac:dyDescent="0.25">
      <c r="A1045" s="227" t="s">
        <v>405</v>
      </c>
      <c r="B1045" s="201"/>
      <c r="C1045" s="213" t="s">
        <v>641</v>
      </c>
      <c r="D1045" s="214" t="s">
        <v>74</v>
      </c>
      <c r="E1045" s="215"/>
      <c r="F1045" s="215"/>
      <c r="G1045" s="216"/>
      <c r="H1045" s="217">
        <f t="shared" si="3"/>
        <v>0</v>
      </c>
      <c r="I1045" s="224"/>
      <c r="J1045" s="229" t="e">
        <f>SUM(J1039:J1044)</f>
        <v>#REF!</v>
      </c>
    </row>
    <row r="1046" spans="1:10" x14ac:dyDescent="0.25">
      <c r="A1046" s="212" t="s">
        <v>407</v>
      </c>
      <c r="B1046" s="201"/>
      <c r="C1046" s="213" t="s">
        <v>642</v>
      </c>
      <c r="D1046" s="214" t="s">
        <v>512</v>
      </c>
      <c r="E1046" s="215"/>
      <c r="F1046" s="215"/>
      <c r="G1046" s="216"/>
      <c r="H1046" s="217">
        <f t="shared" si="3"/>
        <v>0</v>
      </c>
      <c r="I1046" s="224"/>
      <c r="J1046" s="225"/>
    </row>
    <row r="1047" spans="1:10" x14ac:dyDescent="0.25">
      <c r="A1047" s="212">
        <v>200017</v>
      </c>
      <c r="B1047" s="201" t="s">
        <v>408</v>
      </c>
      <c r="C1047" s="213" t="s">
        <v>643</v>
      </c>
      <c r="D1047" s="214" t="s">
        <v>74</v>
      </c>
      <c r="E1047" s="215"/>
      <c r="F1047" s="215"/>
      <c r="G1047" s="216"/>
      <c r="H1047" s="217">
        <f t="shared" si="3"/>
        <v>0</v>
      </c>
      <c r="I1047" s="290" t="e">
        <f>I1036 * (#REF! * (1+#REF!/100))</f>
        <v>#REF!</v>
      </c>
      <c r="J1047" s="291" t="e">
        <f>#REF! * I1036</f>
        <v>#REF!</v>
      </c>
    </row>
    <row r="1048" spans="1:10" x14ac:dyDescent="0.25">
      <c r="A1048" s="212">
        <v>207103</v>
      </c>
      <c r="B1048" s="201" t="s">
        <v>408</v>
      </c>
      <c r="C1048" s="213" t="s">
        <v>644</v>
      </c>
      <c r="D1048" s="214" t="s">
        <v>645</v>
      </c>
      <c r="E1048" s="215"/>
      <c r="F1048" s="215"/>
      <c r="G1048" s="216"/>
      <c r="H1048" s="217">
        <f t="shared" si="3"/>
        <v>0</v>
      </c>
      <c r="I1048" s="290" t="e">
        <f>I1036 * (#REF! * (1+#REF!/100))</f>
        <v>#REF!</v>
      </c>
      <c r="J1048" s="291" t="e">
        <f>#REF! * I1036</f>
        <v>#REF!</v>
      </c>
    </row>
    <row r="1049" spans="1:10" x14ac:dyDescent="0.25">
      <c r="A1049" s="227" t="s">
        <v>411</v>
      </c>
      <c r="B1049" s="201"/>
      <c r="C1049" s="213" t="s">
        <v>646</v>
      </c>
      <c r="D1049" s="214" t="s">
        <v>434</v>
      </c>
      <c r="E1049" s="215"/>
      <c r="F1049" s="215"/>
      <c r="G1049" s="216"/>
      <c r="H1049" s="217">
        <f t="shared" si="3"/>
        <v>0</v>
      </c>
      <c r="I1049" s="224"/>
      <c r="J1049" s="229" t="e">
        <f>SUM(J1047:J1048)</f>
        <v>#REF!</v>
      </c>
    </row>
    <row r="1050" spans="1:10" x14ac:dyDescent="0.25">
      <c r="A1050" s="212" t="s">
        <v>413</v>
      </c>
      <c r="B1050" s="201"/>
      <c r="C1050" s="213" t="s">
        <v>647</v>
      </c>
      <c r="D1050" s="214" t="s">
        <v>74</v>
      </c>
      <c r="E1050" s="215"/>
      <c r="F1050" s="215"/>
      <c r="G1050" s="216"/>
      <c r="H1050" s="217">
        <f t="shared" si="3"/>
        <v>0</v>
      </c>
      <c r="I1050" s="224"/>
      <c r="J1050" s="225"/>
    </row>
    <row r="1051" spans="1:10" x14ac:dyDescent="0.25">
      <c r="A1051" s="212">
        <v>300026</v>
      </c>
      <c r="B1051" s="201" t="s">
        <v>414</v>
      </c>
      <c r="C1051" s="220"/>
      <c r="D1051" s="188"/>
      <c r="E1051" s="221"/>
      <c r="F1051" s="221"/>
      <c r="G1051" s="222" t="s">
        <v>406</v>
      </c>
      <c r="H1051" s="228">
        <f>SUM(H1037:H1050)</f>
        <v>0</v>
      </c>
      <c r="I1051" s="290" t="e">
        <f>I1036 * (#REF! * (1+#REF!/100))</f>
        <v>#REF!</v>
      </c>
      <c r="J1051" s="291" t="e">
        <f>#REF! * I1036</f>
        <v>#REF!</v>
      </c>
    </row>
    <row r="1052" spans="1:10" x14ac:dyDescent="0.25">
      <c r="A1052" s="227" t="s">
        <v>417</v>
      </c>
      <c r="B1052" s="201"/>
      <c r="C1052" s="226" t="s">
        <v>408</v>
      </c>
      <c r="D1052" s="188"/>
      <c r="E1052" s="221"/>
      <c r="F1052" s="221"/>
      <c r="G1052" s="222"/>
      <c r="H1052" s="223"/>
      <c r="I1052" s="224"/>
      <c r="J1052" s="229" t="e">
        <f>SUM(J1051:J1051)</f>
        <v>#REF!</v>
      </c>
    </row>
    <row r="1053" spans="1:10" ht="24" x14ac:dyDescent="0.25">
      <c r="A1053" s="188" t="s">
        <v>419</v>
      </c>
      <c r="B1053" s="231"/>
      <c r="C1053" s="213" t="s">
        <v>648</v>
      </c>
      <c r="D1053" s="214" t="s">
        <v>410</v>
      </c>
      <c r="E1053" s="215"/>
      <c r="F1053" s="215"/>
      <c r="G1053" s="216"/>
      <c r="H1053" s="217">
        <f>TRUNC(E1053* (1 + F1053 / 100) * G1053,2)</f>
        <v>0</v>
      </c>
      <c r="I1053" s="224"/>
      <c r="J1053" s="225"/>
    </row>
    <row r="1054" spans="1:10" x14ac:dyDescent="0.25">
      <c r="A1054" s="212"/>
      <c r="B1054" s="203"/>
      <c r="C1054" s="213" t="s">
        <v>467</v>
      </c>
      <c r="D1054" s="214" t="s">
        <v>410</v>
      </c>
      <c r="E1054" s="215"/>
      <c r="F1054" s="215"/>
      <c r="G1054" s="216"/>
      <c r="H1054" s="217">
        <f>TRUNC(E1054* (1 + F1054 / 100) * G1054,2)</f>
        <v>0</v>
      </c>
      <c r="I1054" s="290"/>
      <c r="J1054" s="291"/>
    </row>
    <row r="1055" spans="1:10" x14ac:dyDescent="0.25">
      <c r="A1055" s="227" t="s">
        <v>421</v>
      </c>
      <c r="B1055" s="231"/>
      <c r="C1055" s="220"/>
      <c r="D1055" s="188"/>
      <c r="E1055" s="221"/>
      <c r="F1055" s="221"/>
      <c r="G1055" s="222" t="s">
        <v>412</v>
      </c>
      <c r="H1055" s="228">
        <f>SUM(H1052:H1054)</f>
        <v>0</v>
      </c>
      <c r="I1055" s="224"/>
      <c r="J1055" s="291">
        <f>SUM(J1053:J1054)</f>
        <v>0</v>
      </c>
    </row>
    <row r="1056" spans="1:10" x14ac:dyDescent="0.25">
      <c r="A1056" s="188"/>
      <c r="B1056" s="277"/>
      <c r="C1056" s="230" t="s">
        <v>414</v>
      </c>
      <c r="D1056" s="188"/>
      <c r="E1056" s="221"/>
      <c r="F1056" s="221"/>
      <c r="G1056" s="222"/>
      <c r="H1056" s="223"/>
      <c r="I1056" s="224"/>
      <c r="J1056" s="225"/>
    </row>
    <row r="1057" spans="1:10" ht="15.75" thickBot="1" x14ac:dyDescent="0.3">
      <c r="A1057" s="188" t="s">
        <v>423</v>
      </c>
      <c r="B1057" s="277"/>
      <c r="C1057" s="213" t="s">
        <v>415</v>
      </c>
      <c r="D1057" s="214" t="s">
        <v>416</v>
      </c>
      <c r="E1057" s="215"/>
      <c r="F1057" s="215"/>
      <c r="G1057" s="216"/>
      <c r="H1057" s="217">
        <f>TRUNC(E1057* (1 + F1057 / 100) * G1057,2)</f>
        <v>0</v>
      </c>
      <c r="I1057" s="240" t="e">
        <f>SUM(J1037:J1056)/2</f>
        <v>#REF!</v>
      </c>
      <c r="J1057" s="293" t="e">
        <f>IF($A$2="CD",IF($A$3=1,ROUND(SUM(J1037:J1056)/2,0),IF($A$3=3,ROUND(SUM(J1037:J1056)/2,-1),SUM(J1037:J1056)/2)),SUM(J1037:J1056)/2)</f>
        <v>#REF!</v>
      </c>
    </row>
    <row r="1058" spans="1:10" ht="15.75" thickTop="1" x14ac:dyDescent="0.25">
      <c r="A1058" s="188" t="s">
        <v>446</v>
      </c>
      <c r="B1058" s="277"/>
      <c r="C1058" s="213" t="s">
        <v>443</v>
      </c>
      <c r="D1058" s="214" t="s">
        <v>444</v>
      </c>
      <c r="E1058" s="215"/>
      <c r="F1058" s="215"/>
      <c r="G1058" s="216"/>
      <c r="H1058" s="217">
        <f>TRUNC(E1058* (1 + F1058 / 100) * G1058,2)</f>
        <v>0</v>
      </c>
      <c r="I1058" s="224"/>
      <c r="J1058" s="252"/>
    </row>
    <row r="1059" spans="1:10" x14ac:dyDescent="0.25">
      <c r="A1059" s="212" t="s">
        <v>361</v>
      </c>
      <c r="B1059" s="277"/>
      <c r="C1059" s="213" t="s">
        <v>489</v>
      </c>
      <c r="D1059" s="214" t="s">
        <v>437</v>
      </c>
      <c r="E1059" s="215"/>
      <c r="F1059" s="215"/>
      <c r="G1059" s="216"/>
      <c r="H1059" s="217">
        <f>TRUNC(E1059* (1 + F1059 / 100) * G1059,2)</f>
        <v>0</v>
      </c>
      <c r="I1059" s="224"/>
      <c r="J1059" s="291" t="e">
        <f>ROUND(J1057*#REF!,2)</f>
        <v>#REF!</v>
      </c>
    </row>
    <row r="1060" spans="1:10" x14ac:dyDescent="0.25">
      <c r="A1060" s="212" t="s">
        <v>447</v>
      </c>
      <c r="B1060" s="277"/>
      <c r="C1060" s="220"/>
      <c r="D1060" s="188"/>
      <c r="E1060" s="221"/>
      <c r="F1060" s="221"/>
      <c r="G1060" s="222" t="s">
        <v>418</v>
      </c>
      <c r="H1060" s="228">
        <f>SUM(H1056:H1059)</f>
        <v>0</v>
      </c>
      <c r="I1060" s="224"/>
      <c r="J1060" s="291" t="e">
        <f>ROUND(J1057*#REF!,2)</f>
        <v>#REF!</v>
      </c>
    </row>
    <row r="1061" spans="1:10" x14ac:dyDescent="0.25">
      <c r="A1061" s="212" t="s">
        <v>448</v>
      </c>
      <c r="B1061" s="277"/>
      <c r="C1061" s="226" t="s">
        <v>420</v>
      </c>
      <c r="D1061" s="188"/>
      <c r="E1061" s="221"/>
      <c r="F1061" s="221"/>
      <c r="G1061" s="222"/>
      <c r="H1061" s="223"/>
      <c r="I1061" s="224"/>
      <c r="J1061" s="291" t="e">
        <f>ROUND(J1057*#REF!,2)</f>
        <v>#REF!</v>
      </c>
    </row>
    <row r="1062" spans="1:10" x14ac:dyDescent="0.25">
      <c r="A1062" s="212" t="s">
        <v>379</v>
      </c>
      <c r="B1062" s="277"/>
      <c r="C1062" s="213"/>
      <c r="D1062" s="214"/>
      <c r="E1062" s="215"/>
      <c r="F1062" s="215"/>
      <c r="G1062" s="216"/>
      <c r="H1062" s="217"/>
      <c r="I1062" s="224"/>
      <c r="J1062" s="291" t="e">
        <f>ROUND(J1061*#REF!,2)</f>
        <v>#REF!</v>
      </c>
    </row>
    <row r="1063" spans="1:10" x14ac:dyDescent="0.25">
      <c r="A1063" s="188" t="s">
        <v>449</v>
      </c>
      <c r="B1063" s="277"/>
      <c r="C1063" s="220"/>
      <c r="D1063" s="188"/>
      <c r="E1063" s="221"/>
      <c r="F1063" s="221"/>
      <c r="G1063" s="222" t="s">
        <v>422</v>
      </c>
      <c r="H1063" s="217">
        <f>SUM(H1061:H1062)</f>
        <v>0</v>
      </c>
      <c r="I1063" s="224"/>
      <c r="J1063" s="261" t="e">
        <f>SUM(J1059:J1062)</f>
        <v>#REF!</v>
      </c>
    </row>
    <row r="1064" spans="1:10" ht="15.75" thickBot="1" x14ac:dyDescent="0.3">
      <c r="A1064" s="188" t="s">
        <v>451</v>
      </c>
      <c r="B1064" s="277"/>
      <c r="C1064" s="220"/>
      <c r="D1064" s="188"/>
      <c r="E1064" s="221"/>
      <c r="F1064" s="221"/>
      <c r="G1064" s="222"/>
      <c r="H1064" s="223"/>
      <c r="I1064" s="240"/>
      <c r="J1064" s="293" t="e">
        <f>IF($A$3=2,ROUND((J1057+J1063),2),IF($A$3=3,ROUND((J1057+J1063),-1),ROUND((J1057+J1063),0)))</f>
        <v>#REF!</v>
      </c>
    </row>
    <row r="1065" spans="1:10" ht="16.5" thickTop="1" thickBot="1" x14ac:dyDescent="0.3">
      <c r="C1065" s="234"/>
      <c r="D1065" s="294"/>
      <c r="E1065" s="295"/>
      <c r="F1065" s="296" t="s">
        <v>424</v>
      </c>
      <c r="G1065" s="297">
        <f>SUM(H1035:H1064)/2</f>
        <v>0</v>
      </c>
      <c r="H1065" s="298">
        <f>+G1065</f>
        <v>0</v>
      </c>
      <c r="I1065" s="201"/>
      <c r="J1065" s="202"/>
    </row>
    <row r="1066" spans="1:10" ht="15.75" thickTop="1" x14ac:dyDescent="0.25">
      <c r="C1066" s="247" t="s">
        <v>371</v>
      </c>
      <c r="D1066" s="248"/>
      <c r="E1066" s="249"/>
      <c r="F1066" s="249"/>
      <c r="G1066" s="250"/>
      <c r="H1066" s="251"/>
      <c r="I1066" s="201"/>
      <c r="J1066" s="202"/>
    </row>
    <row r="1067" spans="1:10" ht="15.75" thickBot="1" x14ac:dyDescent="0.3">
      <c r="C1067" s="299" t="s">
        <v>373</v>
      </c>
      <c r="D1067" s="300"/>
      <c r="E1067" s="301"/>
      <c r="F1067" s="256"/>
      <c r="G1067" s="302"/>
      <c r="H1067" s="303">
        <f>ROUND(H1065*F1067,2)</f>
        <v>0</v>
      </c>
      <c r="I1067" s="201"/>
      <c r="J1067" s="202"/>
    </row>
    <row r="1068" spans="1:10" ht="15.75" thickTop="1" x14ac:dyDescent="0.25">
      <c r="A1068" s="188" t="s">
        <v>649</v>
      </c>
      <c r="B1068" s="203"/>
      <c r="C1068" s="299" t="s">
        <v>374</v>
      </c>
      <c r="D1068" s="300"/>
      <c r="E1068" s="301"/>
      <c r="F1068" s="256"/>
      <c r="G1068" s="302"/>
      <c r="H1068" s="303">
        <f>ROUND(H1065*F1068,2)</f>
        <v>0</v>
      </c>
      <c r="I1068" s="206" t="s">
        <v>389</v>
      </c>
      <c r="J1068" s="207" t="s">
        <v>390</v>
      </c>
    </row>
    <row r="1069" spans="1:10" x14ac:dyDescent="0.25">
      <c r="A1069" s="188"/>
      <c r="B1069" s="203"/>
      <c r="C1069" s="299" t="s">
        <v>375</v>
      </c>
      <c r="D1069" s="300"/>
      <c r="E1069" s="301"/>
      <c r="F1069" s="256"/>
      <c r="G1069" s="302"/>
      <c r="H1069" s="303">
        <f>ROUND(H1065*F1069,2)</f>
        <v>0</v>
      </c>
      <c r="I1069" s="246" t="e">
        <f>#REF!</f>
        <v>#REF!</v>
      </c>
      <c r="J1069" s="211"/>
    </row>
    <row r="1070" spans="1:10" x14ac:dyDescent="0.25">
      <c r="A1070" s="212" t="s">
        <v>392</v>
      </c>
      <c r="B1070" s="203"/>
      <c r="C1070" s="299" t="s">
        <v>377</v>
      </c>
      <c r="D1070" s="300"/>
      <c r="E1070" s="301"/>
      <c r="F1070" s="256"/>
      <c r="G1070" s="302"/>
      <c r="H1070" s="303">
        <f>ROUND(H1069*F1070,2)</f>
        <v>0</v>
      </c>
      <c r="I1070" s="290"/>
      <c r="J1070" s="291" t="s">
        <v>77</v>
      </c>
    </row>
    <row r="1071" spans="1:10" x14ac:dyDescent="0.25">
      <c r="A1071" s="212"/>
      <c r="B1071" s="203"/>
      <c r="C1071" s="226" t="s">
        <v>450</v>
      </c>
      <c r="D1071" s="188"/>
      <c r="E1071" s="221"/>
      <c r="F1071" s="221"/>
      <c r="G1071" s="259"/>
      <c r="H1071" s="260">
        <f>SUM(H1067:H1070)</f>
        <v>0</v>
      </c>
      <c r="I1071" s="224"/>
      <c r="J1071" s="225"/>
    </row>
    <row r="1072" spans="1:10" ht="15.75" thickBot="1" x14ac:dyDescent="0.3">
      <c r="A1072" s="212" t="s">
        <v>395</v>
      </c>
      <c r="B1072" s="203"/>
      <c r="C1072" s="304"/>
      <c r="D1072" s="305"/>
      <c r="E1072" s="295"/>
      <c r="F1072" s="296" t="s">
        <v>452</v>
      </c>
      <c r="G1072" s="306">
        <f>H1071+H1065</f>
        <v>0</v>
      </c>
      <c r="H1072" s="298">
        <f>IF($A$3=2,ROUND((H1065+H1071),2),IF($A$3=3,ROUND((H1065+H1071),-1),ROUND((H1065+H1071),0)))</f>
        <v>0</v>
      </c>
      <c r="I1072" s="224"/>
      <c r="J1072" s="225"/>
    </row>
    <row r="1073" spans="1:10" ht="16.5" thickTop="1" thickBot="1" x14ac:dyDescent="0.3">
      <c r="A1073" s="212">
        <v>107105</v>
      </c>
      <c r="B1073" s="203" t="s">
        <v>397</v>
      </c>
      <c r="C1073" s="329"/>
      <c r="D1073" s="311"/>
      <c r="E1073" s="312"/>
      <c r="F1073" s="313"/>
      <c r="G1073" s="314"/>
      <c r="H1073" s="330"/>
      <c r="I1073" s="290" t="e">
        <f>I1069 * (#REF! * (1+#REF!/100))</f>
        <v>#REF!</v>
      </c>
      <c r="J1073" s="291" t="e">
        <f>#REF! * I1069</f>
        <v>#REF!</v>
      </c>
    </row>
    <row r="1074" spans="1:10" ht="15.75" thickTop="1" x14ac:dyDescent="0.25">
      <c r="A1074" s="212">
        <v>100608</v>
      </c>
      <c r="B1074" s="203" t="s">
        <v>397</v>
      </c>
      <c r="C1074" s="399" t="s">
        <v>227</v>
      </c>
      <c r="D1074" s="400"/>
      <c r="E1074" s="400"/>
      <c r="F1074" s="400"/>
      <c r="G1074" s="204"/>
      <c r="H1074" s="205" t="s">
        <v>650</v>
      </c>
      <c r="I1074" s="290" t="e">
        <f>I1069 * (#REF! * (1+#REF!/100))</f>
        <v>#REF!</v>
      </c>
      <c r="J1074" s="291" t="e">
        <f>#REF! * I1069</f>
        <v>#REF!</v>
      </c>
    </row>
    <row r="1075" spans="1:10" x14ac:dyDescent="0.25">
      <c r="A1075" s="212">
        <v>101197</v>
      </c>
      <c r="B1075" s="203" t="s">
        <v>459</v>
      </c>
      <c r="C1075" s="401"/>
      <c r="D1075" s="402"/>
      <c r="E1075" s="402"/>
      <c r="F1075" s="402"/>
      <c r="G1075" s="208"/>
      <c r="H1075" s="209">
        <v>1.33</v>
      </c>
      <c r="I1075" s="290" t="e">
        <f>I1069 * (#REF! * (1+#REF!/100))</f>
        <v>#REF!</v>
      </c>
      <c r="J1075" s="291" t="e">
        <f>#REF! * I1069</f>
        <v>#REF!</v>
      </c>
    </row>
    <row r="1076" spans="1:10" x14ac:dyDescent="0.25">
      <c r="A1076" s="212">
        <v>101948</v>
      </c>
      <c r="B1076" s="203" t="s">
        <v>457</v>
      </c>
      <c r="C1076" s="213" t="s">
        <v>73</v>
      </c>
      <c r="D1076" s="214" t="s">
        <v>74</v>
      </c>
      <c r="E1076" s="215" t="s">
        <v>75</v>
      </c>
      <c r="F1076" s="215" t="s">
        <v>393</v>
      </c>
      <c r="G1076" s="216" t="s">
        <v>394</v>
      </c>
      <c r="H1076" s="217" t="s">
        <v>77</v>
      </c>
      <c r="I1076" s="290" t="e">
        <f>I1069 * (#REF! * (1+#REF!/100))</f>
        <v>#REF!</v>
      </c>
      <c r="J1076" s="291" t="e">
        <f>#REF! * I1069</f>
        <v>#REF!</v>
      </c>
    </row>
    <row r="1077" spans="1:10" x14ac:dyDescent="0.25">
      <c r="A1077" s="212">
        <v>109081</v>
      </c>
      <c r="B1077" s="203"/>
      <c r="C1077" s="220"/>
      <c r="D1077" s="188"/>
      <c r="E1077" s="221"/>
      <c r="F1077" s="221"/>
      <c r="G1077" s="222"/>
      <c r="H1077" s="223"/>
      <c r="I1077" s="290" t="e">
        <f>I1069 * (#REF! * (1+#REF!/100))</f>
        <v>#REF!</v>
      </c>
      <c r="J1077" s="291" t="e">
        <f>#REF! * I1069</f>
        <v>#REF!</v>
      </c>
    </row>
    <row r="1078" spans="1:10" x14ac:dyDescent="0.25">
      <c r="A1078" s="227" t="s">
        <v>405</v>
      </c>
      <c r="B1078" s="203"/>
      <c r="C1078" s="226" t="s">
        <v>396</v>
      </c>
      <c r="D1078" s="188"/>
      <c r="E1078" s="221"/>
      <c r="F1078" s="221"/>
      <c r="G1078" s="222"/>
      <c r="H1078" s="223"/>
      <c r="I1078" s="224"/>
      <c r="J1078" s="229" t="e">
        <f>SUM(J1072:J1077)</f>
        <v>#REF!</v>
      </c>
    </row>
    <row r="1079" spans="1:10" x14ac:dyDescent="0.25">
      <c r="A1079" s="212" t="s">
        <v>407</v>
      </c>
      <c r="B1079" s="203"/>
      <c r="C1079" s="213" t="s">
        <v>651</v>
      </c>
      <c r="D1079" s="214" t="s">
        <v>74</v>
      </c>
      <c r="E1079" s="215"/>
      <c r="F1079" s="215"/>
      <c r="G1079" s="216"/>
      <c r="H1079" s="217">
        <f t="shared" ref="H1079:H1084" si="4">TRUNC(E1079* (1 + F1079 / 100) * G1079,2)</f>
        <v>0</v>
      </c>
      <c r="I1079" s="224"/>
      <c r="J1079" s="225"/>
    </row>
    <row r="1080" spans="1:10" x14ac:dyDescent="0.25">
      <c r="A1080" s="212">
        <v>200017</v>
      </c>
      <c r="B1080" s="203" t="s">
        <v>408</v>
      </c>
      <c r="C1080" s="213" t="s">
        <v>652</v>
      </c>
      <c r="D1080" s="214" t="s">
        <v>74</v>
      </c>
      <c r="E1080" s="215"/>
      <c r="F1080" s="215"/>
      <c r="G1080" s="216"/>
      <c r="H1080" s="217">
        <f t="shared" si="4"/>
        <v>0</v>
      </c>
      <c r="I1080" s="290" t="e">
        <f>I1069 * (#REF! * (1+#REF!/100))</f>
        <v>#REF!</v>
      </c>
      <c r="J1080" s="291" t="e">
        <f>#REF! * I1069</f>
        <v>#REF!</v>
      </c>
    </row>
    <row r="1081" spans="1:10" x14ac:dyDescent="0.25">
      <c r="A1081" s="212">
        <v>207103</v>
      </c>
      <c r="B1081" s="203" t="s">
        <v>408</v>
      </c>
      <c r="C1081" s="213" t="s">
        <v>653</v>
      </c>
      <c r="D1081" s="214" t="s">
        <v>74</v>
      </c>
      <c r="E1081" s="215"/>
      <c r="F1081" s="215"/>
      <c r="G1081" s="216"/>
      <c r="H1081" s="217">
        <f t="shared" si="4"/>
        <v>0</v>
      </c>
      <c r="I1081" s="290" t="e">
        <f>I1069 * (#REF! * (1+#REF!/100))</f>
        <v>#REF!</v>
      </c>
      <c r="J1081" s="291" t="e">
        <f>#REF! * I1069</f>
        <v>#REF!</v>
      </c>
    </row>
    <row r="1082" spans="1:10" x14ac:dyDescent="0.25">
      <c r="A1082" s="227" t="s">
        <v>411</v>
      </c>
      <c r="B1082" s="203"/>
      <c r="C1082" s="213" t="s">
        <v>654</v>
      </c>
      <c r="D1082" s="214" t="s">
        <v>74</v>
      </c>
      <c r="E1082" s="215"/>
      <c r="F1082" s="215"/>
      <c r="G1082" s="216"/>
      <c r="H1082" s="217">
        <f t="shared" si="4"/>
        <v>0</v>
      </c>
      <c r="I1082" s="224"/>
      <c r="J1082" s="229" t="e">
        <f>SUM(J1079:J1081)</f>
        <v>#REF!</v>
      </c>
    </row>
    <row r="1083" spans="1:10" x14ac:dyDescent="0.25">
      <c r="A1083" s="212" t="s">
        <v>413</v>
      </c>
      <c r="B1083" s="203"/>
      <c r="C1083" s="213" t="s">
        <v>655</v>
      </c>
      <c r="D1083" s="214" t="s">
        <v>74</v>
      </c>
      <c r="E1083" s="215"/>
      <c r="F1083" s="215"/>
      <c r="G1083" s="216"/>
      <c r="H1083" s="217">
        <f t="shared" si="4"/>
        <v>0</v>
      </c>
      <c r="I1083" s="224"/>
      <c r="J1083" s="225"/>
    </row>
    <row r="1084" spans="1:10" x14ac:dyDescent="0.25">
      <c r="A1084" s="212">
        <v>300026</v>
      </c>
      <c r="B1084" s="203" t="s">
        <v>414</v>
      </c>
      <c r="C1084" s="213" t="s">
        <v>656</v>
      </c>
      <c r="D1084" s="214" t="s">
        <v>74</v>
      </c>
      <c r="E1084" s="215"/>
      <c r="F1084" s="215"/>
      <c r="G1084" s="216"/>
      <c r="H1084" s="217">
        <f t="shared" si="4"/>
        <v>0</v>
      </c>
      <c r="I1084" s="290" t="e">
        <f>I1069 * (#REF! * (1+#REF!/100))</f>
        <v>#REF!</v>
      </c>
      <c r="J1084" s="291" t="e">
        <f>#REF! * I1069</f>
        <v>#REF!</v>
      </c>
    </row>
    <row r="1085" spans="1:10" x14ac:dyDescent="0.25">
      <c r="A1085" s="227" t="s">
        <v>417</v>
      </c>
      <c r="B1085" s="203"/>
      <c r="C1085" s="220"/>
      <c r="D1085" s="188"/>
      <c r="E1085" s="221"/>
      <c r="F1085" s="221"/>
      <c r="G1085" s="222" t="s">
        <v>406</v>
      </c>
      <c r="H1085" s="228">
        <f>SUM(H1078:H1084)</f>
        <v>0</v>
      </c>
      <c r="I1085" s="224"/>
      <c r="J1085" s="229" t="e">
        <f>SUM(J1083:J1084)</f>
        <v>#REF!</v>
      </c>
    </row>
    <row r="1086" spans="1:10" x14ac:dyDescent="0.25">
      <c r="A1086" s="188" t="s">
        <v>419</v>
      </c>
      <c r="B1086" s="231"/>
      <c r="C1086" s="226" t="s">
        <v>408</v>
      </c>
      <c r="D1086" s="188"/>
      <c r="E1086" s="221"/>
      <c r="F1086" s="221"/>
      <c r="G1086" s="222"/>
      <c r="H1086" s="223"/>
      <c r="I1086" s="224"/>
      <c r="J1086" s="225"/>
    </row>
    <row r="1087" spans="1:10" x14ac:dyDescent="0.25">
      <c r="A1087" s="212"/>
      <c r="B1087" s="203"/>
      <c r="C1087" s="213" t="s">
        <v>657</v>
      </c>
      <c r="D1087" s="214" t="s">
        <v>410</v>
      </c>
      <c r="E1087" s="215"/>
      <c r="F1087" s="215"/>
      <c r="G1087" s="216"/>
      <c r="H1087" s="217">
        <f>TRUNC(E1087* (1 + F1087 / 100) * G1087,2)</f>
        <v>0</v>
      </c>
      <c r="I1087" s="290"/>
      <c r="J1087" s="291"/>
    </row>
    <row r="1088" spans="1:10" x14ac:dyDescent="0.25">
      <c r="A1088" s="227" t="s">
        <v>421</v>
      </c>
      <c r="B1088" s="231"/>
      <c r="C1088" s="220"/>
      <c r="D1088" s="188"/>
      <c r="E1088" s="221"/>
      <c r="F1088" s="221"/>
      <c r="G1088" s="222" t="s">
        <v>412</v>
      </c>
      <c r="H1088" s="228">
        <f>SUM(H1086:H1087)</f>
        <v>0</v>
      </c>
      <c r="I1088" s="224"/>
      <c r="J1088" s="291">
        <f>SUM(J1086:J1087)</f>
        <v>0</v>
      </c>
    </row>
    <row r="1089" spans="1:10" x14ac:dyDescent="0.25">
      <c r="A1089" s="188"/>
      <c r="B1089" s="232"/>
      <c r="C1089" s="230" t="s">
        <v>414</v>
      </c>
      <c r="D1089" s="188"/>
      <c r="E1089" s="221"/>
      <c r="F1089" s="221"/>
      <c r="G1089" s="222"/>
      <c r="H1089" s="223"/>
      <c r="I1089" s="224"/>
      <c r="J1089" s="225"/>
    </row>
    <row r="1090" spans="1:10" ht="15.75" thickBot="1" x14ac:dyDescent="0.3">
      <c r="A1090" s="188" t="s">
        <v>423</v>
      </c>
      <c r="B1090" s="232"/>
      <c r="C1090" s="213" t="s">
        <v>415</v>
      </c>
      <c r="D1090" s="214" t="s">
        <v>416</v>
      </c>
      <c r="E1090" s="215"/>
      <c r="F1090" s="215"/>
      <c r="G1090" s="216"/>
      <c r="H1090" s="217">
        <f>TRUNC(E1090* (1 + F1090 / 100) * G1090,2)</f>
        <v>0</v>
      </c>
      <c r="I1090" s="240" t="e">
        <f>SUM(J1070:J1089)/2</f>
        <v>#REF!</v>
      </c>
      <c r="J1090" s="293" t="e">
        <f>IF($A$2="CD",IF($A$3=1,ROUND(SUM(J1070:J1089)/2,0),IF($A$3=3,ROUND(SUM(J1070:J1089)/2,-1),SUM(J1070:J1089)/2)),SUM(J1070:J1089)/2)</f>
        <v>#REF!</v>
      </c>
    </row>
    <row r="1091" spans="1:10" ht="15.75" thickTop="1" x14ac:dyDescent="0.25">
      <c r="A1091" s="188" t="s">
        <v>446</v>
      </c>
      <c r="B1091" s="232"/>
      <c r="C1091" s="220"/>
      <c r="D1091" s="188"/>
      <c r="E1091" s="221"/>
      <c r="F1091" s="221"/>
      <c r="G1091" s="222" t="s">
        <v>418</v>
      </c>
      <c r="H1091" s="228">
        <f>SUM(H1089:H1090)</f>
        <v>0</v>
      </c>
      <c r="I1091" s="224"/>
      <c r="J1091" s="252"/>
    </row>
    <row r="1092" spans="1:10" x14ac:dyDescent="0.25">
      <c r="A1092" s="212" t="s">
        <v>361</v>
      </c>
      <c r="B1092" s="232"/>
      <c r="C1092" s="226" t="s">
        <v>420</v>
      </c>
      <c r="D1092" s="188"/>
      <c r="E1092" s="221"/>
      <c r="F1092" s="221"/>
      <c r="G1092" s="222"/>
      <c r="H1092" s="223"/>
      <c r="I1092" s="224"/>
      <c r="J1092" s="291" t="e">
        <f>ROUND(J1090*#REF!,2)</f>
        <v>#REF!</v>
      </c>
    </row>
    <row r="1093" spans="1:10" x14ac:dyDescent="0.25">
      <c r="A1093" s="212" t="s">
        <v>447</v>
      </c>
      <c r="B1093" s="232"/>
      <c r="C1093" s="213"/>
      <c r="D1093" s="214"/>
      <c r="E1093" s="215"/>
      <c r="F1093" s="215"/>
      <c r="G1093" s="216"/>
      <c r="H1093" s="217"/>
      <c r="I1093" s="224"/>
      <c r="J1093" s="291" t="e">
        <f>ROUND(J1090*#REF!,2)</f>
        <v>#REF!</v>
      </c>
    </row>
    <row r="1094" spans="1:10" x14ac:dyDescent="0.25">
      <c r="A1094" s="212" t="s">
        <v>448</v>
      </c>
      <c r="B1094" s="232"/>
      <c r="C1094" s="220"/>
      <c r="D1094" s="188"/>
      <c r="E1094" s="221"/>
      <c r="F1094" s="221"/>
      <c r="G1094" s="222" t="s">
        <v>422</v>
      </c>
      <c r="H1094" s="217">
        <f>SUM(H1092:H1093)</f>
        <v>0</v>
      </c>
      <c r="I1094" s="224"/>
      <c r="J1094" s="291" t="e">
        <f>ROUND(J1090*#REF!,2)</f>
        <v>#REF!</v>
      </c>
    </row>
    <row r="1095" spans="1:10" x14ac:dyDescent="0.25">
      <c r="A1095" s="212" t="s">
        <v>379</v>
      </c>
      <c r="B1095" s="232"/>
      <c r="C1095" s="220"/>
      <c r="D1095" s="188"/>
      <c r="E1095" s="221"/>
      <c r="F1095" s="221"/>
      <c r="G1095" s="222"/>
      <c r="H1095" s="223"/>
      <c r="I1095" s="224"/>
      <c r="J1095" s="291" t="e">
        <f>ROUND(J1094*#REF!,2)</f>
        <v>#REF!</v>
      </c>
    </row>
    <row r="1096" spans="1:10" ht="15.75" thickBot="1" x14ac:dyDescent="0.3">
      <c r="A1096" s="188" t="s">
        <v>449</v>
      </c>
      <c r="B1096" s="232"/>
      <c r="C1096" s="234"/>
      <c r="D1096" s="294"/>
      <c r="E1096" s="295"/>
      <c r="F1096" s="296" t="s">
        <v>424</v>
      </c>
      <c r="G1096" s="297">
        <f>SUM(H1076:H1095)/2</f>
        <v>0</v>
      </c>
      <c r="H1096" s="298">
        <f>+G1096</f>
        <v>0</v>
      </c>
      <c r="I1096" s="233"/>
      <c r="J1096" s="261" t="e">
        <f>SUM(J1092:J1095)</f>
        <v>#REF!</v>
      </c>
    </row>
    <row r="1097" spans="1:10" ht="16.5" thickTop="1" thickBot="1" x14ac:dyDescent="0.3">
      <c r="A1097" s="188" t="s">
        <v>451</v>
      </c>
      <c r="B1097" s="232"/>
      <c r="C1097" s="247" t="s">
        <v>371</v>
      </c>
      <c r="D1097" s="248"/>
      <c r="E1097" s="249"/>
      <c r="F1097" s="249"/>
      <c r="G1097" s="250"/>
      <c r="H1097" s="251"/>
      <c r="I1097" s="240"/>
      <c r="J1097" s="293" t="e">
        <f>IF($A$3=2,ROUND((J1090+J1096),2),IF($A$3=3,ROUND((J1090+J1096),-1),ROUND((J1090+J1096),0)))</f>
        <v>#REF!</v>
      </c>
    </row>
    <row r="1098" spans="1:10" ht="15.75" thickTop="1" x14ac:dyDescent="0.25">
      <c r="C1098" s="299" t="s">
        <v>373</v>
      </c>
      <c r="D1098" s="300"/>
      <c r="E1098" s="301"/>
      <c r="F1098" s="256"/>
      <c r="G1098" s="302"/>
      <c r="H1098" s="303">
        <f>ROUND(H1096*F1098,2)</f>
        <v>0</v>
      </c>
      <c r="I1098" s="201"/>
      <c r="J1098" s="202"/>
    </row>
    <row r="1099" spans="1:10" ht="15.75" thickBot="1" x14ac:dyDescent="0.3">
      <c r="C1099" s="299" t="s">
        <v>374</v>
      </c>
      <c r="D1099" s="300"/>
      <c r="E1099" s="301"/>
      <c r="F1099" s="256"/>
      <c r="G1099" s="302"/>
      <c r="H1099" s="303">
        <f>ROUND(H1096*F1099,2)</f>
        <v>0</v>
      </c>
      <c r="I1099" s="201"/>
      <c r="J1099" s="202"/>
    </row>
    <row r="1100" spans="1:10" ht="15.75" thickTop="1" x14ac:dyDescent="0.25">
      <c r="A1100" s="188" t="s">
        <v>658</v>
      </c>
      <c r="B1100" s="203"/>
      <c r="C1100" s="299" t="s">
        <v>375</v>
      </c>
      <c r="D1100" s="300"/>
      <c r="E1100" s="301"/>
      <c r="F1100" s="256"/>
      <c r="G1100" s="302"/>
      <c r="H1100" s="303">
        <f>ROUND(H1096*F1100,2)</f>
        <v>0</v>
      </c>
      <c r="I1100" s="206" t="s">
        <v>389</v>
      </c>
      <c r="J1100" s="207" t="s">
        <v>390</v>
      </c>
    </row>
    <row r="1101" spans="1:10" x14ac:dyDescent="0.25">
      <c r="A1101" s="188"/>
      <c r="B1101" s="203"/>
      <c r="C1101" s="299" t="s">
        <v>377</v>
      </c>
      <c r="D1101" s="300"/>
      <c r="E1101" s="301"/>
      <c r="F1101" s="256"/>
      <c r="G1101" s="302"/>
      <c r="H1101" s="303">
        <f>ROUND(H1100*F1101,2)</f>
        <v>0</v>
      </c>
      <c r="I1101" s="246" t="e">
        <f>#REF!</f>
        <v>#REF!</v>
      </c>
      <c r="J1101" s="211"/>
    </row>
    <row r="1102" spans="1:10" x14ac:dyDescent="0.25">
      <c r="A1102" s="212" t="s">
        <v>392</v>
      </c>
      <c r="B1102" s="203"/>
      <c r="C1102" s="226" t="s">
        <v>450</v>
      </c>
      <c r="D1102" s="188"/>
      <c r="E1102" s="221"/>
      <c r="F1102" s="221"/>
      <c r="G1102" s="259"/>
      <c r="H1102" s="260">
        <f>SUM(H1098:H1101)</f>
        <v>0</v>
      </c>
      <c r="I1102" s="290"/>
      <c r="J1102" s="291" t="s">
        <v>77</v>
      </c>
    </row>
    <row r="1103" spans="1:10" ht="15.75" thickBot="1" x14ac:dyDescent="0.3">
      <c r="A1103" s="212"/>
      <c r="B1103" s="203"/>
      <c r="C1103" s="304"/>
      <c r="D1103" s="305"/>
      <c r="E1103" s="295"/>
      <c r="F1103" s="296" t="s">
        <v>452</v>
      </c>
      <c r="G1103" s="306">
        <f>H1102+H1096</f>
        <v>0</v>
      </c>
      <c r="H1103" s="298">
        <f>IF($A$3=2,ROUND((H1096+H1102),2),IF($A$3=3,ROUND((H1096+H1102),-1),ROUND((H1096+H1102),0)))</f>
        <v>0</v>
      </c>
      <c r="I1103" s="224"/>
      <c r="J1103" s="225"/>
    </row>
    <row r="1104" spans="1:10" ht="16.5" thickTop="1" thickBot="1" x14ac:dyDescent="0.3">
      <c r="A1104" s="212"/>
      <c r="B1104" s="203"/>
      <c r="C1104" s="329"/>
      <c r="D1104" s="311"/>
      <c r="E1104" s="312"/>
      <c r="F1104" s="313"/>
      <c r="G1104" s="314"/>
      <c r="H1104" s="330"/>
      <c r="I1104" s="224"/>
      <c r="J1104" s="225"/>
    </row>
    <row r="1105" spans="1:10" ht="15.75" thickTop="1" x14ac:dyDescent="0.25">
      <c r="A1105" s="212"/>
      <c r="B1105" s="203"/>
      <c r="C1105" s="399" t="s">
        <v>150</v>
      </c>
      <c r="D1105" s="400"/>
      <c r="E1105" s="400"/>
      <c r="F1105" s="400"/>
      <c r="G1105" s="204"/>
      <c r="H1105" s="205" t="s">
        <v>440</v>
      </c>
      <c r="I1105" s="224"/>
      <c r="J1105" s="225"/>
    </row>
    <row r="1106" spans="1:10" ht="24" customHeight="1" x14ac:dyDescent="0.25">
      <c r="A1106" s="212" t="s">
        <v>395</v>
      </c>
      <c r="B1106" s="203"/>
      <c r="C1106" s="401"/>
      <c r="D1106" s="402"/>
      <c r="E1106" s="402"/>
      <c r="F1106" s="402"/>
      <c r="G1106" s="208"/>
      <c r="H1106" s="209">
        <v>1.34</v>
      </c>
      <c r="I1106" s="224"/>
      <c r="J1106" s="225"/>
    </row>
    <row r="1107" spans="1:10" x14ac:dyDescent="0.25">
      <c r="A1107" s="212">
        <v>100053</v>
      </c>
      <c r="B1107" s="203" t="s">
        <v>397</v>
      </c>
      <c r="C1107" s="213" t="s">
        <v>73</v>
      </c>
      <c r="D1107" s="214" t="s">
        <v>74</v>
      </c>
      <c r="E1107" s="215" t="s">
        <v>75</v>
      </c>
      <c r="F1107" s="215" t="s">
        <v>393</v>
      </c>
      <c r="G1107" s="216" t="s">
        <v>394</v>
      </c>
      <c r="H1107" s="217" t="s">
        <v>77</v>
      </c>
      <c r="I1107" s="290" t="e">
        <f>I1101 * (#REF! * (1+#REF!/100))</f>
        <v>#REF!</v>
      </c>
      <c r="J1107" s="291" t="e">
        <f>#REF! * I1101</f>
        <v>#REF!</v>
      </c>
    </row>
    <row r="1108" spans="1:10" x14ac:dyDescent="0.25">
      <c r="A1108" s="212">
        <v>101117</v>
      </c>
      <c r="B1108" s="203" t="s">
        <v>397</v>
      </c>
      <c r="C1108" s="220"/>
      <c r="D1108" s="188"/>
      <c r="E1108" s="221"/>
      <c r="F1108" s="221"/>
      <c r="G1108" s="222"/>
      <c r="H1108" s="223"/>
      <c r="I1108" s="290" t="e">
        <f>I1101 * (#REF! * (1+#REF!/100))</f>
        <v>#REF!</v>
      </c>
      <c r="J1108" s="291" t="e">
        <f>#REF! * I1101</f>
        <v>#REF!</v>
      </c>
    </row>
    <row r="1109" spans="1:10" x14ac:dyDescent="0.25">
      <c r="A1109" s="212">
        <v>102450</v>
      </c>
      <c r="B1109" s="203" t="s">
        <v>400</v>
      </c>
      <c r="C1109" s="226" t="s">
        <v>396</v>
      </c>
      <c r="D1109" s="188"/>
      <c r="E1109" s="221"/>
      <c r="F1109" s="221"/>
      <c r="G1109" s="222"/>
      <c r="H1109" s="223"/>
      <c r="I1109" s="290" t="e">
        <f>I1101 * (#REF! * (1+#REF!/100))</f>
        <v>#REF!</v>
      </c>
      <c r="J1109" s="291" t="e">
        <f>#REF! * I1101</f>
        <v>#REF!</v>
      </c>
    </row>
    <row r="1110" spans="1:10" x14ac:dyDescent="0.25">
      <c r="A1110" s="212">
        <v>101487</v>
      </c>
      <c r="B1110" s="203" t="s">
        <v>432</v>
      </c>
      <c r="C1110" s="213" t="s">
        <v>398</v>
      </c>
      <c r="D1110" s="214" t="s">
        <v>399</v>
      </c>
      <c r="E1110" s="215"/>
      <c r="F1110" s="215"/>
      <c r="G1110" s="216"/>
      <c r="H1110" s="217">
        <f>TRUNC(E1110* (1 + F1110 / 100) * G1110,2)</f>
        <v>0</v>
      </c>
      <c r="I1110" s="290" t="e">
        <f>I1101 * (#REF! * (1+#REF!/100))</f>
        <v>#REF!</v>
      </c>
      <c r="J1110" s="291" t="e">
        <f>#REF! * I1101</f>
        <v>#REF!</v>
      </c>
    </row>
    <row r="1111" spans="1:10" x14ac:dyDescent="0.25">
      <c r="A1111" s="227" t="s">
        <v>405</v>
      </c>
      <c r="B1111" s="203"/>
      <c r="C1111" s="213" t="s">
        <v>583</v>
      </c>
      <c r="D1111" s="214" t="s">
        <v>584</v>
      </c>
      <c r="E1111" s="215"/>
      <c r="F1111" s="215"/>
      <c r="G1111" s="216"/>
      <c r="H1111" s="217">
        <f>TRUNC(E1111* (1 + F1111 / 100) * G1111,2)</f>
        <v>0</v>
      </c>
      <c r="I1111" s="224"/>
      <c r="J1111" s="229" t="e">
        <f>SUM(J1106:J1110)</f>
        <v>#REF!</v>
      </c>
    </row>
    <row r="1112" spans="1:10" x14ac:dyDescent="0.25">
      <c r="A1112" s="212" t="s">
        <v>407</v>
      </c>
      <c r="B1112" s="203"/>
      <c r="C1112" s="213" t="s">
        <v>659</v>
      </c>
      <c r="D1112" s="214" t="s">
        <v>660</v>
      </c>
      <c r="E1112" s="215"/>
      <c r="F1112" s="215"/>
      <c r="G1112" s="216"/>
      <c r="H1112" s="217">
        <f>TRUNC(E1112* (1 + F1112 / 100) * G1112,2)</f>
        <v>0</v>
      </c>
      <c r="I1112" s="224"/>
      <c r="J1112" s="225"/>
    </row>
    <row r="1113" spans="1:10" x14ac:dyDescent="0.25">
      <c r="A1113" s="212">
        <v>200026</v>
      </c>
      <c r="B1113" s="203" t="s">
        <v>408</v>
      </c>
      <c r="C1113" s="213" t="s">
        <v>661</v>
      </c>
      <c r="D1113" s="214" t="s">
        <v>434</v>
      </c>
      <c r="E1113" s="215"/>
      <c r="F1113" s="215"/>
      <c r="G1113" s="216"/>
      <c r="H1113" s="217">
        <f>TRUNC(E1113* (1 + F1113 / 100) * G1113,2)</f>
        <v>0</v>
      </c>
      <c r="I1113" s="290" t="e">
        <f>I1101 * (#REF! * (1+#REF!/100))</f>
        <v>#REF!</v>
      </c>
      <c r="J1113" s="291" t="e">
        <f>#REF! * I1101</f>
        <v>#REF!</v>
      </c>
    </row>
    <row r="1114" spans="1:10" x14ac:dyDescent="0.25">
      <c r="A1114" s="227" t="s">
        <v>411</v>
      </c>
      <c r="B1114" s="203"/>
      <c r="C1114" s="220"/>
      <c r="D1114" s="188"/>
      <c r="E1114" s="221"/>
      <c r="F1114" s="221"/>
      <c r="G1114" s="222" t="s">
        <v>406</v>
      </c>
      <c r="H1114" s="228">
        <f>SUM(H1109:H1113)</f>
        <v>0</v>
      </c>
      <c r="I1114" s="224"/>
      <c r="J1114" s="229" t="e">
        <f>SUM(J1112:J1113)</f>
        <v>#REF!</v>
      </c>
    </row>
    <row r="1115" spans="1:10" x14ac:dyDescent="0.25">
      <c r="A1115" s="212" t="s">
        <v>413</v>
      </c>
      <c r="B1115" s="203"/>
      <c r="C1115" s="226" t="s">
        <v>408</v>
      </c>
      <c r="D1115" s="188"/>
      <c r="E1115" s="221"/>
      <c r="F1115" s="221"/>
      <c r="G1115" s="222"/>
      <c r="H1115" s="223"/>
      <c r="I1115" s="224"/>
      <c r="J1115" s="225"/>
    </row>
    <row r="1116" spans="1:10" x14ac:dyDescent="0.25">
      <c r="A1116" s="212">
        <v>300026</v>
      </c>
      <c r="B1116" s="203" t="s">
        <v>414</v>
      </c>
      <c r="C1116" s="213" t="s">
        <v>467</v>
      </c>
      <c r="D1116" s="214" t="s">
        <v>410</v>
      </c>
      <c r="E1116" s="215"/>
      <c r="F1116" s="215"/>
      <c r="G1116" s="216"/>
      <c r="H1116" s="217">
        <f>TRUNC(E1116* (1 + F1116 / 100) * G1116,2)</f>
        <v>0</v>
      </c>
      <c r="I1116" s="290" t="e">
        <f>I1101 * (#REF! * (1+#REF!/100))</f>
        <v>#REF!</v>
      </c>
      <c r="J1116" s="291" t="e">
        <f>#REF! * I1101</f>
        <v>#REF!</v>
      </c>
    </row>
    <row r="1117" spans="1:10" x14ac:dyDescent="0.25">
      <c r="A1117" s="212">
        <v>300002</v>
      </c>
      <c r="B1117" s="203" t="s">
        <v>414</v>
      </c>
      <c r="C1117" s="220"/>
      <c r="D1117" s="188"/>
      <c r="E1117" s="221"/>
      <c r="F1117" s="221"/>
      <c r="G1117" s="222" t="s">
        <v>412</v>
      </c>
      <c r="H1117" s="228">
        <f>SUM(H1115:H1116)</f>
        <v>0</v>
      </c>
      <c r="I1117" s="290" t="e">
        <f>I1101 * (#REF! * (1+#REF!/100))</f>
        <v>#REF!</v>
      </c>
      <c r="J1117" s="291" t="e">
        <f>#REF! * I1101</f>
        <v>#REF!</v>
      </c>
    </row>
    <row r="1118" spans="1:10" x14ac:dyDescent="0.25">
      <c r="A1118" s="227" t="s">
        <v>417</v>
      </c>
      <c r="B1118" s="203"/>
      <c r="C1118" s="230" t="s">
        <v>414</v>
      </c>
      <c r="D1118" s="188"/>
      <c r="E1118" s="221"/>
      <c r="F1118" s="221"/>
      <c r="G1118" s="222"/>
      <c r="H1118" s="223"/>
      <c r="I1118" s="224"/>
      <c r="J1118" s="229" t="e">
        <f>SUM(J1115:J1117)</f>
        <v>#REF!</v>
      </c>
    </row>
    <row r="1119" spans="1:10" x14ac:dyDescent="0.25">
      <c r="A1119" s="188" t="s">
        <v>419</v>
      </c>
      <c r="B1119" s="231"/>
      <c r="C1119" s="213" t="s">
        <v>415</v>
      </c>
      <c r="D1119" s="214" t="s">
        <v>416</v>
      </c>
      <c r="E1119" s="215"/>
      <c r="F1119" s="215"/>
      <c r="G1119" s="216"/>
      <c r="H1119" s="217">
        <f>TRUNC(E1119* (1 + F1119 / 100) * G1119,2)</f>
        <v>0</v>
      </c>
      <c r="I1119" s="224"/>
      <c r="J1119" s="225"/>
    </row>
    <row r="1120" spans="1:10" x14ac:dyDescent="0.25">
      <c r="A1120" s="212"/>
      <c r="B1120" s="203"/>
      <c r="C1120" s="213" t="s">
        <v>443</v>
      </c>
      <c r="D1120" s="214" t="s">
        <v>444</v>
      </c>
      <c r="E1120" s="215"/>
      <c r="F1120" s="215"/>
      <c r="G1120" s="216"/>
      <c r="H1120" s="217">
        <f>TRUNC(E1120* (1 + F1120 / 100) * G1120,2)</f>
        <v>0</v>
      </c>
      <c r="I1120" s="290"/>
      <c r="J1120" s="291"/>
    </row>
    <row r="1121" spans="1:10" x14ac:dyDescent="0.25">
      <c r="A1121" s="227" t="s">
        <v>421</v>
      </c>
      <c r="B1121" s="231"/>
      <c r="C1121" s="220"/>
      <c r="D1121" s="188"/>
      <c r="E1121" s="221"/>
      <c r="F1121" s="221"/>
      <c r="G1121" s="222" t="s">
        <v>418</v>
      </c>
      <c r="H1121" s="228">
        <f>SUM(H1118:H1120)</f>
        <v>0</v>
      </c>
      <c r="I1121" s="224"/>
      <c r="J1121" s="291">
        <f>SUM(J1119:J1120)</f>
        <v>0</v>
      </c>
    </row>
    <row r="1122" spans="1:10" x14ac:dyDescent="0.25">
      <c r="A1122" s="188"/>
      <c r="B1122" s="232"/>
      <c r="C1122" s="226" t="s">
        <v>420</v>
      </c>
      <c r="D1122" s="188"/>
      <c r="E1122" s="221"/>
      <c r="F1122" s="221"/>
      <c r="G1122" s="222"/>
      <c r="H1122" s="223"/>
      <c r="I1122" s="224"/>
      <c r="J1122" s="225"/>
    </row>
    <row r="1123" spans="1:10" ht="15.75" thickBot="1" x14ac:dyDescent="0.3">
      <c r="A1123" s="188" t="s">
        <v>423</v>
      </c>
      <c r="B1123" s="232"/>
      <c r="C1123" s="213"/>
      <c r="D1123" s="214"/>
      <c r="E1123" s="215"/>
      <c r="F1123" s="215"/>
      <c r="G1123" s="216"/>
      <c r="H1123" s="217"/>
      <c r="I1123" s="240" t="e">
        <f>SUM(J1102:J1122)/2</f>
        <v>#REF!</v>
      </c>
      <c r="J1123" s="293" t="e">
        <f>IF($A$2="CD",IF($A$3=1,ROUND(SUM(J1102:J1122)/2,0),IF($A$3=3,ROUND(SUM(J1102:J1122)/2,-1),SUM(J1102:J1122)/2)),SUM(J1102:J1122)/2)</f>
        <v>#REF!</v>
      </c>
    </row>
    <row r="1124" spans="1:10" ht="15.75" thickTop="1" x14ac:dyDescent="0.25">
      <c r="A1124" s="188" t="s">
        <v>446</v>
      </c>
      <c r="B1124" s="232"/>
      <c r="C1124" s="220"/>
      <c r="D1124" s="188"/>
      <c r="E1124" s="221"/>
      <c r="F1124" s="221"/>
      <c r="G1124" s="222" t="s">
        <v>422</v>
      </c>
      <c r="H1124" s="217">
        <f>SUM(H1122:H1123)</f>
        <v>0</v>
      </c>
      <c r="I1124" s="224"/>
      <c r="J1124" s="252"/>
    </row>
    <row r="1125" spans="1:10" x14ac:dyDescent="0.25">
      <c r="A1125" s="212" t="s">
        <v>361</v>
      </c>
      <c r="B1125" s="232"/>
      <c r="C1125" s="220"/>
      <c r="D1125" s="188"/>
      <c r="E1125" s="221"/>
      <c r="F1125" s="221"/>
      <c r="G1125" s="222"/>
      <c r="H1125" s="223"/>
      <c r="I1125" s="224"/>
      <c r="J1125" s="291" t="e">
        <f>ROUND(J1123*#REF!,2)</f>
        <v>#REF!</v>
      </c>
    </row>
    <row r="1126" spans="1:10" ht="15.75" thickBot="1" x14ac:dyDescent="0.3">
      <c r="A1126" s="212" t="s">
        <v>447</v>
      </c>
      <c r="B1126" s="232"/>
      <c r="C1126" s="234"/>
      <c r="D1126" s="294"/>
      <c r="E1126" s="295"/>
      <c r="F1126" s="296" t="s">
        <v>424</v>
      </c>
      <c r="G1126" s="297">
        <f>SUM(H1107:H1125)/2</f>
        <v>0</v>
      </c>
      <c r="H1126" s="298">
        <f>+G1126</f>
        <v>0</v>
      </c>
      <c r="I1126" s="224"/>
      <c r="J1126" s="291" t="e">
        <f>ROUND(J1123*#REF!,2)</f>
        <v>#REF!</v>
      </c>
    </row>
    <row r="1127" spans="1:10" ht="15.75" thickTop="1" x14ac:dyDescent="0.25">
      <c r="A1127" s="212" t="s">
        <v>448</v>
      </c>
      <c r="B1127" s="232"/>
      <c r="C1127" s="247" t="s">
        <v>371</v>
      </c>
      <c r="D1127" s="248"/>
      <c r="E1127" s="249"/>
      <c r="F1127" s="249"/>
      <c r="G1127" s="250"/>
      <c r="H1127" s="251"/>
      <c r="I1127" s="224"/>
      <c r="J1127" s="291" t="e">
        <f>ROUND(J1123*#REF!,2)</f>
        <v>#REF!</v>
      </c>
    </row>
    <row r="1128" spans="1:10" x14ac:dyDescent="0.25">
      <c r="A1128" s="212" t="s">
        <v>379</v>
      </c>
      <c r="B1128" s="232"/>
      <c r="C1128" s="299" t="s">
        <v>373</v>
      </c>
      <c r="D1128" s="300"/>
      <c r="E1128" s="301"/>
      <c r="F1128" s="256"/>
      <c r="G1128" s="302"/>
      <c r="H1128" s="303">
        <f>ROUND(H1126*F1128,2)</f>
        <v>0</v>
      </c>
      <c r="I1128" s="224"/>
      <c r="J1128" s="291" t="e">
        <f>ROUND(J1127*#REF!,2)</f>
        <v>#REF!</v>
      </c>
    </row>
    <row r="1129" spans="1:10" x14ac:dyDescent="0.25">
      <c r="A1129" s="188" t="s">
        <v>449</v>
      </c>
      <c r="B1129" s="232"/>
      <c r="C1129" s="299" t="s">
        <v>374</v>
      </c>
      <c r="D1129" s="300"/>
      <c r="E1129" s="301"/>
      <c r="F1129" s="256"/>
      <c r="G1129" s="302"/>
      <c r="H1129" s="303">
        <f>ROUND(H1126*F1129,2)</f>
        <v>0</v>
      </c>
      <c r="I1129" s="233"/>
      <c r="J1129" s="261" t="e">
        <f>SUM(J1125:J1128)</f>
        <v>#REF!</v>
      </c>
    </row>
    <row r="1130" spans="1:10" ht="15.75" thickBot="1" x14ac:dyDescent="0.3">
      <c r="A1130" s="188" t="s">
        <v>451</v>
      </c>
      <c r="B1130" s="232"/>
      <c r="C1130" s="299" t="s">
        <v>375</v>
      </c>
      <c r="D1130" s="300"/>
      <c r="E1130" s="301"/>
      <c r="F1130" s="256"/>
      <c r="G1130" s="302"/>
      <c r="H1130" s="303">
        <f>ROUND(H1126*F1130,2)</f>
        <v>0</v>
      </c>
      <c r="I1130" s="240"/>
      <c r="J1130" s="293" t="e">
        <f>IF($A$3=2,ROUND((J1123+J1129),2),IF($A$3=3,ROUND((J1123+J1129),-1),ROUND((J1123+J1129),0)))</f>
        <v>#REF!</v>
      </c>
    </row>
    <row r="1131" spans="1:10" ht="15.75" thickTop="1" x14ac:dyDescent="0.25">
      <c r="C1131" s="299" t="s">
        <v>377</v>
      </c>
      <c r="D1131" s="300"/>
      <c r="E1131" s="301"/>
      <c r="F1131" s="256"/>
      <c r="G1131" s="302"/>
      <c r="H1131" s="303">
        <f>ROUND(H1130*F1131,2)</f>
        <v>0</v>
      </c>
      <c r="I1131" s="201"/>
      <c r="J1131" s="202"/>
    </row>
    <row r="1132" spans="1:10" x14ac:dyDescent="0.25">
      <c r="C1132" s="226" t="s">
        <v>450</v>
      </c>
      <c r="D1132" s="188"/>
      <c r="E1132" s="221"/>
      <c r="F1132" s="221"/>
      <c r="G1132" s="259"/>
      <c r="H1132" s="260">
        <f>SUM(H1128:H1131)</f>
        <v>0</v>
      </c>
      <c r="I1132" s="201"/>
      <c r="J1132" s="202"/>
    </row>
    <row r="1133" spans="1:10" ht="15.75" thickBot="1" x14ac:dyDescent="0.3">
      <c r="C1133" s="304"/>
      <c r="D1133" s="305"/>
      <c r="E1133" s="295"/>
      <c r="F1133" s="296" t="s">
        <v>452</v>
      </c>
      <c r="G1133" s="306">
        <f>H1132+H1126</f>
        <v>0</v>
      </c>
      <c r="H1133" s="298">
        <f>IF($A$3=2,ROUND((H1126+H1132),2),IF($A$3=3,ROUND((H1126+H1132),-1),ROUND((H1126+H1132),0)))</f>
        <v>0</v>
      </c>
      <c r="I1133" s="201"/>
      <c r="J1133" s="202"/>
    </row>
    <row r="1134" spans="1:10" ht="16.5" thickTop="1" thickBot="1" x14ac:dyDescent="0.3">
      <c r="A1134" s="188" t="s">
        <v>662</v>
      </c>
      <c r="B1134" s="203"/>
      <c r="C1134" s="329"/>
      <c r="D1134" s="311"/>
      <c r="E1134" s="312"/>
      <c r="F1134" s="313"/>
      <c r="G1134" s="314"/>
      <c r="H1134" s="330"/>
      <c r="I1134" s="206" t="s">
        <v>389</v>
      </c>
      <c r="J1134" s="207" t="s">
        <v>390</v>
      </c>
    </row>
    <row r="1135" spans="1:10" ht="15.75" thickTop="1" x14ac:dyDescent="0.25">
      <c r="A1135" s="188"/>
      <c r="B1135" s="203"/>
      <c r="C1135" s="399" t="s">
        <v>248</v>
      </c>
      <c r="D1135" s="400"/>
      <c r="E1135" s="400"/>
      <c r="F1135" s="400"/>
      <c r="G1135" s="204"/>
      <c r="H1135" s="205" t="s">
        <v>440</v>
      </c>
      <c r="I1135" s="246" t="e">
        <f>#REF!</f>
        <v>#REF!</v>
      </c>
      <c r="J1135" s="211"/>
    </row>
    <row r="1136" spans="1:10" x14ac:dyDescent="0.25">
      <c r="A1136" s="212" t="s">
        <v>392</v>
      </c>
      <c r="B1136" s="203"/>
      <c r="C1136" s="401"/>
      <c r="D1136" s="402"/>
      <c r="E1136" s="402"/>
      <c r="F1136" s="402"/>
      <c r="G1136" s="208"/>
      <c r="H1136" s="209">
        <v>11.33</v>
      </c>
      <c r="I1136" s="290"/>
      <c r="J1136" s="291" t="s">
        <v>77</v>
      </c>
    </row>
    <row r="1137" spans="1:10" x14ac:dyDescent="0.25">
      <c r="A1137" s="212"/>
      <c r="B1137" s="203"/>
      <c r="C1137" s="213" t="s">
        <v>73</v>
      </c>
      <c r="D1137" s="214" t="s">
        <v>74</v>
      </c>
      <c r="E1137" s="215" t="s">
        <v>75</v>
      </c>
      <c r="F1137" s="215" t="s">
        <v>393</v>
      </c>
      <c r="G1137" s="216" t="s">
        <v>394</v>
      </c>
      <c r="H1137" s="217" t="s">
        <v>77</v>
      </c>
      <c r="I1137" s="224"/>
      <c r="J1137" s="225"/>
    </row>
    <row r="1138" spans="1:10" x14ac:dyDescent="0.25">
      <c r="A1138" s="212" t="s">
        <v>395</v>
      </c>
      <c r="B1138" s="203"/>
      <c r="C1138" s="220"/>
      <c r="D1138" s="188"/>
      <c r="E1138" s="221"/>
      <c r="F1138" s="221"/>
      <c r="G1138" s="222"/>
      <c r="H1138" s="223"/>
      <c r="I1138" s="224"/>
      <c r="J1138" s="225"/>
    </row>
    <row r="1139" spans="1:10" x14ac:dyDescent="0.25">
      <c r="A1139" s="212">
        <v>100893</v>
      </c>
      <c r="B1139" s="203" t="s">
        <v>459</v>
      </c>
      <c r="C1139" s="226" t="s">
        <v>396</v>
      </c>
      <c r="D1139" s="188"/>
      <c r="E1139" s="221"/>
      <c r="F1139" s="221"/>
      <c r="G1139" s="222"/>
      <c r="H1139" s="223"/>
      <c r="I1139" s="290" t="e">
        <f>I1135 * (#REF! * (1+#REF!/100))</f>
        <v>#REF!</v>
      </c>
      <c r="J1139" s="291" t="e">
        <f>#REF! * I1135</f>
        <v>#REF!</v>
      </c>
    </row>
    <row r="1140" spans="1:10" x14ac:dyDescent="0.25">
      <c r="A1140" s="227" t="s">
        <v>405</v>
      </c>
      <c r="B1140" s="203"/>
      <c r="C1140" s="213" t="s">
        <v>663</v>
      </c>
      <c r="D1140" s="214" t="s">
        <v>74</v>
      </c>
      <c r="E1140" s="215"/>
      <c r="F1140" s="215"/>
      <c r="G1140" s="216"/>
      <c r="H1140" s="217">
        <f t="shared" ref="H1140:H1147" si="5">TRUNC(E1140* (1 + F1140 / 100) * G1140,2)</f>
        <v>0</v>
      </c>
      <c r="I1140" s="224"/>
      <c r="J1140" s="229" t="e">
        <f>SUM(J1138:J1139)</f>
        <v>#REF!</v>
      </c>
    </row>
    <row r="1141" spans="1:10" x14ac:dyDescent="0.25">
      <c r="A1141" s="212" t="s">
        <v>407</v>
      </c>
      <c r="B1141" s="203"/>
      <c r="C1141" s="213" t="s">
        <v>664</v>
      </c>
      <c r="D1141" s="214" t="s">
        <v>74</v>
      </c>
      <c r="E1141" s="215"/>
      <c r="F1141" s="215"/>
      <c r="G1141" s="216"/>
      <c r="H1141" s="217">
        <f t="shared" si="5"/>
        <v>0</v>
      </c>
      <c r="I1141" s="224"/>
      <c r="J1141" s="225"/>
    </row>
    <row r="1142" spans="1:10" ht="24" x14ac:dyDescent="0.25">
      <c r="A1142" s="212">
        <v>200025</v>
      </c>
      <c r="B1142" s="203" t="s">
        <v>408</v>
      </c>
      <c r="C1142" s="213" t="s">
        <v>665</v>
      </c>
      <c r="D1142" s="214" t="s">
        <v>404</v>
      </c>
      <c r="E1142" s="215"/>
      <c r="F1142" s="215"/>
      <c r="G1142" s="216"/>
      <c r="H1142" s="217">
        <f t="shared" si="5"/>
        <v>0</v>
      </c>
      <c r="I1142" s="290" t="e">
        <f>I1135 * (#REF! * (1+#REF!/100))</f>
        <v>#REF!</v>
      </c>
      <c r="J1142" s="291" t="e">
        <f>#REF! * I1135</f>
        <v>#REF!</v>
      </c>
    </row>
    <row r="1143" spans="1:10" x14ac:dyDescent="0.25">
      <c r="A1143" s="227" t="s">
        <v>411</v>
      </c>
      <c r="B1143" s="203"/>
      <c r="C1143" s="213" t="s">
        <v>666</v>
      </c>
      <c r="D1143" s="214" t="s">
        <v>74</v>
      </c>
      <c r="E1143" s="215"/>
      <c r="F1143" s="215"/>
      <c r="G1143" s="216"/>
      <c r="H1143" s="217">
        <f t="shared" si="5"/>
        <v>0</v>
      </c>
      <c r="I1143" s="224"/>
      <c r="J1143" s="229" t="e">
        <f>SUM(J1141:J1142)</f>
        <v>#REF!</v>
      </c>
    </row>
    <row r="1144" spans="1:10" x14ac:dyDescent="0.25">
      <c r="A1144" s="212" t="s">
        <v>413</v>
      </c>
      <c r="B1144" s="203"/>
      <c r="C1144" s="213" t="s">
        <v>667</v>
      </c>
      <c r="D1144" s="214" t="s">
        <v>434</v>
      </c>
      <c r="E1144" s="215"/>
      <c r="F1144" s="215"/>
      <c r="G1144" s="216"/>
      <c r="H1144" s="217">
        <f t="shared" si="5"/>
        <v>0</v>
      </c>
      <c r="I1144" s="224"/>
      <c r="J1144" s="225"/>
    </row>
    <row r="1145" spans="1:10" x14ac:dyDescent="0.25">
      <c r="A1145" s="212">
        <v>300026</v>
      </c>
      <c r="B1145" s="203" t="s">
        <v>414</v>
      </c>
      <c r="C1145" s="213" t="s">
        <v>642</v>
      </c>
      <c r="D1145" s="214" t="s">
        <v>512</v>
      </c>
      <c r="E1145" s="215"/>
      <c r="F1145" s="215"/>
      <c r="G1145" s="216"/>
      <c r="H1145" s="217">
        <f t="shared" si="5"/>
        <v>0</v>
      </c>
      <c r="I1145" s="290" t="e">
        <f>I1135 * (#REF! * (1+#REF!/100))</f>
        <v>#REF!</v>
      </c>
      <c r="J1145" s="291" t="e">
        <f>#REF! * I1135</f>
        <v>#REF!</v>
      </c>
    </row>
    <row r="1146" spans="1:10" x14ac:dyDescent="0.25">
      <c r="A1146" s="212">
        <v>300002</v>
      </c>
      <c r="B1146" s="203" t="s">
        <v>414</v>
      </c>
      <c r="C1146" s="213" t="s">
        <v>668</v>
      </c>
      <c r="D1146" s="214" t="s">
        <v>74</v>
      </c>
      <c r="E1146" s="215"/>
      <c r="F1146" s="215"/>
      <c r="G1146" s="216"/>
      <c r="H1146" s="217">
        <f t="shared" si="5"/>
        <v>0</v>
      </c>
      <c r="I1146" s="290" t="e">
        <f>I1135 * (#REF! * (1+#REF!/100))</f>
        <v>#REF!</v>
      </c>
      <c r="J1146" s="291" t="e">
        <f>#REF! * I1135</f>
        <v>#REF!</v>
      </c>
    </row>
    <row r="1147" spans="1:10" x14ac:dyDescent="0.25">
      <c r="A1147" s="227" t="s">
        <v>417</v>
      </c>
      <c r="B1147" s="203"/>
      <c r="C1147" s="213" t="s">
        <v>669</v>
      </c>
      <c r="D1147" s="214" t="s">
        <v>106</v>
      </c>
      <c r="E1147" s="215"/>
      <c r="F1147" s="215"/>
      <c r="G1147" s="216"/>
      <c r="H1147" s="217">
        <f t="shared" si="5"/>
        <v>0</v>
      </c>
      <c r="I1147" s="224"/>
      <c r="J1147" s="229" t="e">
        <f>SUM(J1144:J1146)</f>
        <v>#REF!</v>
      </c>
    </row>
    <row r="1148" spans="1:10" x14ac:dyDescent="0.25">
      <c r="A1148" s="188" t="s">
        <v>419</v>
      </c>
      <c r="B1148" s="231"/>
      <c r="C1148" s="220"/>
      <c r="D1148" s="188"/>
      <c r="E1148" s="221"/>
      <c r="F1148" s="221"/>
      <c r="G1148" s="222" t="s">
        <v>406</v>
      </c>
      <c r="H1148" s="228">
        <f>SUM(H1139:H1147)</f>
        <v>0</v>
      </c>
      <c r="I1148" s="224"/>
      <c r="J1148" s="225"/>
    </row>
    <row r="1149" spans="1:10" x14ac:dyDescent="0.25">
      <c r="A1149" s="212"/>
      <c r="B1149" s="203"/>
      <c r="C1149" s="226" t="s">
        <v>408</v>
      </c>
      <c r="D1149" s="188"/>
      <c r="E1149" s="221"/>
      <c r="F1149" s="221"/>
      <c r="G1149" s="222"/>
      <c r="H1149" s="223"/>
      <c r="I1149" s="290"/>
      <c r="J1149" s="291"/>
    </row>
    <row r="1150" spans="1:10" x14ac:dyDescent="0.25">
      <c r="A1150" s="227" t="s">
        <v>421</v>
      </c>
      <c r="B1150" s="231"/>
      <c r="C1150" s="213" t="s">
        <v>670</v>
      </c>
      <c r="D1150" s="214" t="s">
        <v>410</v>
      </c>
      <c r="E1150" s="215"/>
      <c r="F1150" s="215"/>
      <c r="G1150" s="216"/>
      <c r="H1150" s="217">
        <f>TRUNC(E1150* (1 + F1150 / 100) * G1150,2)</f>
        <v>0</v>
      </c>
      <c r="I1150" s="224"/>
      <c r="J1150" s="291">
        <f>SUM(J1148:J1149)</f>
        <v>0</v>
      </c>
    </row>
    <row r="1151" spans="1:10" x14ac:dyDescent="0.25">
      <c r="A1151" s="188"/>
      <c r="B1151" s="232"/>
      <c r="C1151" s="213" t="s">
        <v>514</v>
      </c>
      <c r="D1151" s="214" t="s">
        <v>410</v>
      </c>
      <c r="E1151" s="215"/>
      <c r="F1151" s="215"/>
      <c r="G1151" s="216"/>
      <c r="H1151" s="217">
        <f>TRUNC(E1151* (1 + F1151 / 100) * G1151,2)</f>
        <v>0</v>
      </c>
      <c r="I1151" s="224"/>
      <c r="J1151" s="225"/>
    </row>
    <row r="1152" spans="1:10" ht="15.75" thickBot="1" x14ac:dyDescent="0.3">
      <c r="A1152" s="188" t="s">
        <v>423</v>
      </c>
      <c r="B1152" s="232"/>
      <c r="C1152" s="213" t="s">
        <v>467</v>
      </c>
      <c r="D1152" s="214" t="s">
        <v>410</v>
      </c>
      <c r="E1152" s="215"/>
      <c r="F1152" s="215"/>
      <c r="G1152" s="216"/>
      <c r="H1152" s="217">
        <f>TRUNC(E1152* (1 + F1152 / 100) * G1152,2)</f>
        <v>0</v>
      </c>
      <c r="I1152" s="240" t="e">
        <f>SUM(J1136:J1151)/2</f>
        <v>#REF!</v>
      </c>
      <c r="J1152" s="293" t="e">
        <f>IF($A$2="CD",IF($A$3=1,ROUND(SUM(J1136:J1151)/2,0),IF($A$3=3,ROUND(SUM(J1136:J1151)/2,-1),SUM(J1136:J1151)/2)),SUM(J1136:J1151)/2)</f>
        <v>#REF!</v>
      </c>
    </row>
    <row r="1153" spans="1:10" ht="10.9" customHeight="1" thickTop="1" x14ac:dyDescent="0.25">
      <c r="A1153" s="188" t="s">
        <v>446</v>
      </c>
      <c r="B1153" s="232"/>
      <c r="C1153" s="220"/>
      <c r="D1153" s="188"/>
      <c r="E1153" s="221"/>
      <c r="F1153" s="221"/>
      <c r="G1153" s="222" t="s">
        <v>412</v>
      </c>
      <c r="H1153" s="228">
        <f>SUM(H1149:H1152)</f>
        <v>0</v>
      </c>
      <c r="I1153" s="224"/>
      <c r="J1153" s="252"/>
    </row>
    <row r="1154" spans="1:10" x14ac:dyDescent="0.25">
      <c r="A1154" s="212" t="s">
        <v>361</v>
      </c>
      <c r="B1154" s="232"/>
      <c r="C1154" s="230" t="s">
        <v>414</v>
      </c>
      <c r="D1154" s="188"/>
      <c r="E1154" s="221"/>
      <c r="F1154" s="221"/>
      <c r="G1154" s="222"/>
      <c r="H1154" s="223"/>
      <c r="I1154" s="224"/>
      <c r="J1154" s="291" t="e">
        <f>ROUND(J1152*#REF!,2)</f>
        <v>#REF!</v>
      </c>
    </row>
    <row r="1155" spans="1:10" x14ac:dyDescent="0.25">
      <c r="A1155" s="212" t="s">
        <v>447</v>
      </c>
      <c r="B1155" s="232"/>
      <c r="C1155" s="213" t="s">
        <v>415</v>
      </c>
      <c r="D1155" s="214" t="s">
        <v>416</v>
      </c>
      <c r="E1155" s="215"/>
      <c r="F1155" s="215"/>
      <c r="G1155" s="216"/>
      <c r="H1155" s="217">
        <f>TRUNC(E1155* (1 + F1155 / 100) * G1155,2)</f>
        <v>0</v>
      </c>
      <c r="I1155" s="224"/>
      <c r="J1155" s="291" t="e">
        <f>ROUND(J1152*#REF!,2)</f>
        <v>#REF!</v>
      </c>
    </row>
    <row r="1156" spans="1:10" x14ac:dyDescent="0.25">
      <c r="A1156" s="212" t="s">
        <v>448</v>
      </c>
      <c r="B1156" s="232"/>
      <c r="C1156" s="213" t="s">
        <v>443</v>
      </c>
      <c r="D1156" s="214" t="s">
        <v>444</v>
      </c>
      <c r="E1156" s="215"/>
      <c r="F1156" s="215"/>
      <c r="G1156" s="216"/>
      <c r="H1156" s="217">
        <f>TRUNC(E1156* (1 + F1156 / 100) * G1156,2)</f>
        <v>0</v>
      </c>
      <c r="I1156" s="224"/>
      <c r="J1156" s="291" t="e">
        <f>ROUND(J1152*#REF!,2)</f>
        <v>#REF!</v>
      </c>
    </row>
    <row r="1157" spans="1:10" x14ac:dyDescent="0.25">
      <c r="A1157" s="212" t="s">
        <v>379</v>
      </c>
      <c r="B1157" s="232"/>
      <c r="C1157" s="213" t="s">
        <v>489</v>
      </c>
      <c r="D1157" s="214" t="s">
        <v>437</v>
      </c>
      <c r="E1157" s="215"/>
      <c r="F1157" s="215"/>
      <c r="G1157" s="216"/>
      <c r="H1157" s="217">
        <f>TRUNC(E1157* (1 + F1157 / 100) * G1157,2)</f>
        <v>0</v>
      </c>
      <c r="I1157" s="224"/>
      <c r="J1157" s="291" t="e">
        <f>ROUND(J1156*#REF!,2)</f>
        <v>#REF!</v>
      </c>
    </row>
    <row r="1158" spans="1:10" x14ac:dyDescent="0.25">
      <c r="A1158" s="188" t="s">
        <v>449</v>
      </c>
      <c r="B1158" s="232"/>
      <c r="C1158" s="220"/>
      <c r="D1158" s="188"/>
      <c r="E1158" s="221"/>
      <c r="F1158" s="221"/>
      <c r="G1158" s="222" t="s">
        <v>418</v>
      </c>
      <c r="H1158" s="228">
        <f>SUM(H1154:H1157)</f>
        <v>0</v>
      </c>
      <c r="I1158" s="233"/>
      <c r="J1158" s="261" t="e">
        <f>SUM(J1154:J1157)</f>
        <v>#REF!</v>
      </c>
    </row>
    <row r="1159" spans="1:10" ht="15.75" thickBot="1" x14ac:dyDescent="0.3">
      <c r="A1159" s="188" t="s">
        <v>451</v>
      </c>
      <c r="B1159" s="232"/>
      <c r="C1159" s="226" t="s">
        <v>420</v>
      </c>
      <c r="D1159" s="188"/>
      <c r="E1159" s="221"/>
      <c r="F1159" s="221"/>
      <c r="G1159" s="222"/>
      <c r="H1159" s="223"/>
      <c r="I1159" s="240"/>
      <c r="J1159" s="293" t="e">
        <f>IF($A$3=2,ROUND((J1152+J1158),2),IF($A$3=3,ROUND((J1152+J1158),-1),ROUND((J1152+J1158),0)))</f>
        <v>#REF!</v>
      </c>
    </row>
    <row r="1160" spans="1:10" ht="0.6" customHeight="1" thickTop="1" x14ac:dyDescent="0.25">
      <c r="C1160" s="213"/>
      <c r="D1160" s="214"/>
      <c r="E1160" s="215"/>
      <c r="F1160" s="215"/>
      <c r="G1160" s="216"/>
      <c r="H1160" s="217"/>
      <c r="I1160" s="201"/>
      <c r="J1160" s="202"/>
    </row>
    <row r="1161" spans="1:10" ht="15.75" thickTop="1" x14ac:dyDescent="0.25">
      <c r="C1161" s="220"/>
      <c r="D1161" s="188"/>
      <c r="E1161" s="221"/>
      <c r="F1161" s="221"/>
      <c r="G1161" s="222" t="s">
        <v>422</v>
      </c>
      <c r="H1161" s="217">
        <f>SUM(H1159:H1160)</f>
        <v>0</v>
      </c>
      <c r="I1161" s="201"/>
      <c r="J1161" s="202"/>
    </row>
    <row r="1162" spans="1:10" ht="15.75" thickBot="1" x14ac:dyDescent="0.3">
      <c r="C1162" s="220"/>
      <c r="D1162" s="188"/>
      <c r="E1162" s="221"/>
      <c r="F1162" s="221"/>
      <c r="G1162" s="222"/>
      <c r="H1162" s="223"/>
      <c r="I1162" s="201"/>
      <c r="J1162" s="202"/>
    </row>
    <row r="1163" spans="1:10" ht="16.5" thickTop="1" thickBot="1" x14ac:dyDescent="0.3">
      <c r="A1163" s="188" t="s">
        <v>671</v>
      </c>
      <c r="B1163" s="203"/>
      <c r="C1163" s="234"/>
      <c r="D1163" s="294"/>
      <c r="E1163" s="295"/>
      <c r="F1163" s="296" t="s">
        <v>424</v>
      </c>
      <c r="G1163" s="297">
        <f>SUM(H1137:H1162)/2</f>
        <v>0</v>
      </c>
      <c r="H1163" s="298">
        <f>+G1163</f>
        <v>0</v>
      </c>
      <c r="I1163" s="206" t="s">
        <v>389</v>
      </c>
      <c r="J1163" s="207" t="s">
        <v>390</v>
      </c>
    </row>
    <row r="1164" spans="1:10" ht="15.75" thickTop="1" x14ac:dyDescent="0.25">
      <c r="A1164" s="188"/>
      <c r="B1164" s="203"/>
      <c r="C1164" s="247" t="s">
        <v>371</v>
      </c>
      <c r="D1164" s="248"/>
      <c r="E1164" s="249"/>
      <c r="F1164" s="249"/>
      <c r="G1164" s="250"/>
      <c r="H1164" s="251"/>
      <c r="I1164" s="246" t="e">
        <f>#REF!</f>
        <v>#REF!</v>
      </c>
      <c r="J1164" s="211"/>
    </row>
    <row r="1165" spans="1:10" x14ac:dyDescent="0.25">
      <c r="A1165" s="212" t="s">
        <v>392</v>
      </c>
      <c r="B1165" s="203"/>
      <c r="C1165" s="299" t="s">
        <v>373</v>
      </c>
      <c r="D1165" s="300"/>
      <c r="E1165" s="301"/>
      <c r="F1165" s="256"/>
      <c r="G1165" s="302"/>
      <c r="H1165" s="303">
        <f>ROUND(H1163*F1165,2)</f>
        <v>0</v>
      </c>
      <c r="I1165" s="290"/>
      <c r="J1165" s="291" t="s">
        <v>77</v>
      </c>
    </row>
    <row r="1166" spans="1:10" x14ac:dyDescent="0.25">
      <c r="A1166" s="212"/>
      <c r="B1166" s="203"/>
      <c r="C1166" s="299" t="s">
        <v>374</v>
      </c>
      <c r="D1166" s="300"/>
      <c r="E1166" s="301"/>
      <c r="F1166" s="256"/>
      <c r="G1166" s="302"/>
      <c r="H1166" s="303">
        <f>ROUND(H1163*F1166,2)</f>
        <v>0</v>
      </c>
      <c r="I1166" s="224"/>
      <c r="J1166" s="225"/>
    </row>
    <row r="1167" spans="1:10" x14ac:dyDescent="0.25">
      <c r="A1167" s="212" t="s">
        <v>395</v>
      </c>
      <c r="B1167" s="203"/>
      <c r="C1167" s="299" t="s">
        <v>375</v>
      </c>
      <c r="D1167" s="300"/>
      <c r="E1167" s="301"/>
      <c r="F1167" s="256"/>
      <c r="G1167" s="302"/>
      <c r="H1167" s="303">
        <f>ROUND(H1163*F1167,2)</f>
        <v>0</v>
      </c>
      <c r="I1167" s="224"/>
      <c r="J1167" s="225"/>
    </row>
    <row r="1168" spans="1:10" x14ac:dyDescent="0.25">
      <c r="A1168" s="212">
        <v>101117</v>
      </c>
      <c r="B1168" s="203" t="s">
        <v>397</v>
      </c>
      <c r="C1168" s="299" t="s">
        <v>377</v>
      </c>
      <c r="D1168" s="300"/>
      <c r="E1168" s="301"/>
      <c r="F1168" s="256"/>
      <c r="G1168" s="302"/>
      <c r="H1168" s="303">
        <f>ROUND(H1167*F1168,2)</f>
        <v>0</v>
      </c>
      <c r="I1168" s="290" t="e">
        <f>I1164 * (#REF! * (1+#REF!/100))</f>
        <v>#REF!</v>
      </c>
      <c r="J1168" s="291" t="e">
        <f>#REF! * I1164</f>
        <v>#REF!</v>
      </c>
    </row>
    <row r="1169" spans="1:10" x14ac:dyDescent="0.25">
      <c r="A1169" s="212">
        <v>101904</v>
      </c>
      <c r="B1169" s="203" t="s">
        <v>397</v>
      </c>
      <c r="C1169" s="226" t="s">
        <v>450</v>
      </c>
      <c r="D1169" s="188"/>
      <c r="E1169" s="221"/>
      <c r="F1169" s="221"/>
      <c r="G1169" s="259"/>
      <c r="H1169" s="260">
        <f>SUM(H1165:H1168)</f>
        <v>0</v>
      </c>
      <c r="I1169" s="290" t="e">
        <f>I1164 * (#REF! * (1+#REF!/100))</f>
        <v>#REF!</v>
      </c>
      <c r="J1169" s="291" t="e">
        <f>#REF! * I1164</f>
        <v>#REF!</v>
      </c>
    </row>
    <row r="1170" spans="1:10" ht="15.75" thickBot="1" x14ac:dyDescent="0.3">
      <c r="A1170" s="212">
        <v>100882</v>
      </c>
      <c r="B1170" s="203"/>
      <c r="C1170" s="304"/>
      <c r="D1170" s="305"/>
      <c r="E1170" s="295"/>
      <c r="F1170" s="296" t="s">
        <v>452</v>
      </c>
      <c r="G1170" s="306">
        <f>H1169+H1163</f>
        <v>0</v>
      </c>
      <c r="H1170" s="298">
        <f>IF($A$3=2,ROUND((H1163+H1169),2),IF($A$3=3,ROUND((H1163+H1169),-1),ROUND((H1163+H1169),0)))</f>
        <v>0</v>
      </c>
      <c r="I1170" s="290" t="e">
        <f>I1164 * (#REF! * (1+#REF!/100))</f>
        <v>#REF!</v>
      </c>
      <c r="J1170" s="291" t="e">
        <f>#REF! * I1164</f>
        <v>#REF!</v>
      </c>
    </row>
    <row r="1171" spans="1:10" s="318" customFormat="1" ht="16.5" thickTop="1" thickBot="1" x14ac:dyDescent="0.3">
      <c r="A1171" s="308"/>
      <c r="B1171" s="309"/>
      <c r="C1171" s="310"/>
      <c r="D1171" s="311"/>
      <c r="E1171" s="312"/>
      <c r="F1171" s="313"/>
      <c r="G1171" s="314"/>
      <c r="H1171" s="315"/>
      <c r="I1171" s="316"/>
      <c r="J1171" s="331"/>
    </row>
    <row r="1172" spans="1:10" ht="15.75" thickTop="1" x14ac:dyDescent="0.25">
      <c r="A1172" s="227" t="s">
        <v>405</v>
      </c>
      <c r="B1172" s="203"/>
      <c r="C1172" s="399" t="s">
        <v>256</v>
      </c>
      <c r="D1172" s="400"/>
      <c r="E1172" s="400"/>
      <c r="F1172" s="400"/>
      <c r="G1172" s="244"/>
      <c r="H1172" s="205" t="s">
        <v>440</v>
      </c>
      <c r="I1172" s="224"/>
      <c r="J1172" s="229" t="e">
        <f>SUM(J1167:J1170)</f>
        <v>#REF!</v>
      </c>
    </row>
    <row r="1173" spans="1:10" x14ac:dyDescent="0.25">
      <c r="A1173" s="212" t="s">
        <v>407</v>
      </c>
      <c r="B1173" s="203"/>
      <c r="C1173" s="401"/>
      <c r="D1173" s="402"/>
      <c r="E1173" s="402"/>
      <c r="F1173" s="402"/>
      <c r="G1173" s="245"/>
      <c r="H1173" s="209" t="s">
        <v>672</v>
      </c>
      <c r="I1173" s="224"/>
      <c r="J1173" s="225"/>
    </row>
    <row r="1174" spans="1:10" x14ac:dyDescent="0.25">
      <c r="A1174" s="212">
        <v>200026</v>
      </c>
      <c r="B1174" s="203" t="s">
        <v>408</v>
      </c>
      <c r="C1174" s="213" t="s">
        <v>73</v>
      </c>
      <c r="D1174" s="214" t="s">
        <v>74</v>
      </c>
      <c r="E1174" s="215" t="s">
        <v>75</v>
      </c>
      <c r="F1174" s="215" t="s">
        <v>393</v>
      </c>
      <c r="G1174" s="216" t="s">
        <v>394</v>
      </c>
      <c r="H1174" s="217" t="s">
        <v>77</v>
      </c>
      <c r="I1174" s="290" t="e">
        <f>I1164 * (#REF! * (1+#REF!/100))</f>
        <v>#REF!</v>
      </c>
      <c r="J1174" s="291" t="e">
        <f>#REF! * I1164</f>
        <v>#REF!</v>
      </c>
    </row>
    <row r="1175" spans="1:10" ht="9.6" customHeight="1" x14ac:dyDescent="0.25">
      <c r="A1175" s="227" t="s">
        <v>411</v>
      </c>
      <c r="B1175" s="203"/>
      <c r="C1175" s="220"/>
      <c r="D1175" s="188"/>
      <c r="E1175" s="221"/>
      <c r="F1175" s="221"/>
      <c r="G1175" s="222"/>
      <c r="H1175" s="223"/>
      <c r="I1175" s="224"/>
      <c r="J1175" s="229" t="e">
        <f>SUM(J1173:J1174)</f>
        <v>#REF!</v>
      </c>
    </row>
    <row r="1176" spans="1:10" x14ac:dyDescent="0.25">
      <c r="A1176" s="212" t="s">
        <v>413</v>
      </c>
      <c r="B1176" s="203"/>
      <c r="C1176" s="226" t="s">
        <v>408</v>
      </c>
      <c r="D1176" s="188"/>
      <c r="E1176" s="221"/>
      <c r="F1176" s="221"/>
      <c r="G1176" s="222"/>
      <c r="H1176" s="223"/>
      <c r="I1176" s="224"/>
      <c r="J1176" s="225"/>
    </row>
    <row r="1177" spans="1:10" x14ac:dyDescent="0.25">
      <c r="A1177" s="212">
        <v>300026</v>
      </c>
      <c r="B1177" s="203" t="s">
        <v>414</v>
      </c>
      <c r="C1177" s="213" t="s">
        <v>524</v>
      </c>
      <c r="D1177" s="214" t="s">
        <v>410</v>
      </c>
      <c r="E1177" s="215"/>
      <c r="F1177" s="215"/>
      <c r="G1177" s="216"/>
      <c r="H1177" s="217">
        <f>TRUNC(E1177* (1 + F1177 / 100) * G1177,2)</f>
        <v>0</v>
      </c>
      <c r="I1177" s="290" t="e">
        <f>I1164 * (#REF! * (1+#REF!/100))</f>
        <v>#REF!</v>
      </c>
      <c r="J1177" s="291" t="e">
        <f>#REF! * I1164</f>
        <v>#REF!</v>
      </c>
    </row>
    <row r="1178" spans="1:10" x14ac:dyDescent="0.25">
      <c r="A1178" s="227" t="s">
        <v>417</v>
      </c>
      <c r="B1178" s="203"/>
      <c r="C1178" s="220"/>
      <c r="D1178" s="188"/>
      <c r="E1178" s="221"/>
      <c r="F1178" s="221"/>
      <c r="G1178" s="222" t="s">
        <v>412</v>
      </c>
      <c r="H1178" s="228">
        <f>SUM(H1176:H1177)</f>
        <v>0</v>
      </c>
      <c r="I1178" s="224"/>
      <c r="J1178" s="229" t="e">
        <f>SUM(J1176:J1177)</f>
        <v>#REF!</v>
      </c>
    </row>
    <row r="1179" spans="1:10" x14ac:dyDescent="0.25">
      <c r="A1179" s="188" t="s">
        <v>419</v>
      </c>
      <c r="B1179" s="231"/>
      <c r="C1179" s="230" t="s">
        <v>414</v>
      </c>
      <c r="D1179" s="188"/>
      <c r="E1179" s="221"/>
      <c r="F1179" s="221"/>
      <c r="G1179" s="222"/>
      <c r="H1179" s="223"/>
      <c r="I1179" s="224"/>
      <c r="J1179" s="225"/>
    </row>
    <row r="1180" spans="1:10" x14ac:dyDescent="0.25">
      <c r="A1180" s="212"/>
      <c r="B1180" s="203"/>
      <c r="C1180" s="213" t="s">
        <v>415</v>
      </c>
      <c r="D1180" s="214" t="s">
        <v>416</v>
      </c>
      <c r="E1180" s="215"/>
      <c r="F1180" s="215"/>
      <c r="G1180" s="216"/>
      <c r="H1180" s="217">
        <f>TRUNC(E1180* (1 + F1180 / 100) * G1180,2)</f>
        <v>0</v>
      </c>
      <c r="I1180" s="290"/>
      <c r="J1180" s="291"/>
    </row>
    <row r="1181" spans="1:10" x14ac:dyDescent="0.25">
      <c r="A1181" s="227" t="s">
        <v>421</v>
      </c>
      <c r="B1181" s="231"/>
      <c r="C1181" s="220"/>
      <c r="D1181" s="188"/>
      <c r="E1181" s="221"/>
      <c r="F1181" s="221"/>
      <c r="G1181" s="222" t="s">
        <v>418</v>
      </c>
      <c r="H1181" s="228">
        <f>SUM(H1179:H1180)</f>
        <v>0</v>
      </c>
      <c r="I1181" s="224"/>
      <c r="J1181" s="291">
        <f>SUM(J1179:J1180)</f>
        <v>0</v>
      </c>
    </row>
    <row r="1182" spans="1:10" ht="13.15" customHeight="1" thickBot="1" x14ac:dyDescent="0.3">
      <c r="A1182" s="188"/>
      <c r="B1182" s="232"/>
      <c r="C1182" s="226" t="s">
        <v>420</v>
      </c>
      <c r="D1182" s="188"/>
      <c r="E1182" s="221"/>
      <c r="F1182" s="221"/>
      <c r="G1182" s="222"/>
      <c r="H1182" s="223"/>
      <c r="I1182" s="224"/>
      <c r="J1182" s="225"/>
    </row>
    <row r="1183" spans="1:10" ht="15.75" hidden="1" thickBot="1" x14ac:dyDescent="0.3">
      <c r="A1183" s="188" t="s">
        <v>423</v>
      </c>
      <c r="B1183" s="232"/>
      <c r="C1183" s="213"/>
      <c r="D1183" s="214"/>
      <c r="E1183" s="215"/>
      <c r="F1183" s="215"/>
      <c r="G1183" s="216"/>
      <c r="H1183" s="217"/>
      <c r="I1183" s="240" t="e">
        <f>SUM(J1165:J1182)/2</f>
        <v>#REF!</v>
      </c>
      <c r="J1183" s="293" t="e">
        <f>IF($A$2="CD",IF($A$3=1,ROUND(SUM(J1165:J1182)/2,0),IF($A$3=3,ROUND(SUM(J1165:J1182)/2,-1),SUM(J1165:J1182)/2)),SUM(J1165:J1182)/2)</f>
        <v>#REF!</v>
      </c>
    </row>
    <row r="1184" spans="1:10" ht="15.75" thickTop="1" x14ac:dyDescent="0.25">
      <c r="A1184" s="188" t="s">
        <v>446</v>
      </c>
      <c r="B1184" s="232"/>
      <c r="C1184" s="220"/>
      <c r="D1184" s="188"/>
      <c r="E1184" s="221"/>
      <c r="F1184" s="221"/>
      <c r="G1184" s="222" t="s">
        <v>422</v>
      </c>
      <c r="H1184" s="217">
        <f>SUM(H1182:H1183)</f>
        <v>0</v>
      </c>
      <c r="I1184" s="224"/>
      <c r="J1184" s="252"/>
    </row>
    <row r="1185" spans="1:10" x14ac:dyDescent="0.25">
      <c r="A1185" s="212" t="s">
        <v>361</v>
      </c>
      <c r="B1185" s="232"/>
      <c r="C1185" s="220"/>
      <c r="D1185" s="188"/>
      <c r="E1185" s="221"/>
      <c r="F1185" s="221"/>
      <c r="G1185" s="222"/>
      <c r="H1185" s="223"/>
      <c r="I1185" s="224"/>
      <c r="J1185" s="291" t="e">
        <f>ROUND(J1183*#REF!,2)</f>
        <v>#REF!</v>
      </c>
    </row>
    <row r="1186" spans="1:10" ht="14.45" customHeight="1" thickBot="1" x14ac:dyDescent="0.3">
      <c r="A1186" s="212" t="s">
        <v>447</v>
      </c>
      <c r="B1186" s="232"/>
      <c r="C1186" s="234"/>
      <c r="D1186" s="294"/>
      <c r="E1186" s="295"/>
      <c r="F1186" s="296" t="s">
        <v>424</v>
      </c>
      <c r="G1186" s="297">
        <f>SUM(H1174:H1185)/2</f>
        <v>0</v>
      </c>
      <c r="H1186" s="298"/>
      <c r="I1186" s="224"/>
      <c r="J1186" s="291" t="e">
        <f>ROUND(J1183*#REF!,2)</f>
        <v>#REF!</v>
      </c>
    </row>
    <row r="1187" spans="1:10" ht="15.75" thickTop="1" x14ac:dyDescent="0.25">
      <c r="A1187" s="212" t="s">
        <v>448</v>
      </c>
      <c r="B1187" s="232"/>
      <c r="C1187" s="247" t="s">
        <v>371</v>
      </c>
      <c r="D1187" s="248"/>
      <c r="E1187" s="249"/>
      <c r="F1187" s="249"/>
      <c r="G1187" s="250"/>
      <c r="H1187" s="251"/>
      <c r="I1187" s="224"/>
      <c r="J1187" s="291" t="e">
        <f>ROUND(J1183*#REF!,2)</f>
        <v>#REF!</v>
      </c>
    </row>
    <row r="1188" spans="1:10" x14ac:dyDescent="0.25">
      <c r="A1188" s="212" t="s">
        <v>379</v>
      </c>
      <c r="B1188" s="232"/>
      <c r="C1188" s="299" t="s">
        <v>373</v>
      </c>
      <c r="D1188" s="300"/>
      <c r="E1188" s="301"/>
      <c r="F1188" s="256"/>
      <c r="G1188" s="302"/>
      <c r="H1188" s="303">
        <f>ROUND(H1186*F1188,2)</f>
        <v>0</v>
      </c>
      <c r="I1188" s="224"/>
      <c r="J1188" s="291" t="e">
        <f>ROUND(J1187*#REF!,2)</f>
        <v>#REF!</v>
      </c>
    </row>
    <row r="1189" spans="1:10" x14ac:dyDescent="0.25">
      <c r="A1189" s="188" t="s">
        <v>449</v>
      </c>
      <c r="B1189" s="232"/>
      <c r="C1189" s="299" t="s">
        <v>374</v>
      </c>
      <c r="D1189" s="300"/>
      <c r="E1189" s="301"/>
      <c r="F1189" s="256"/>
      <c r="G1189" s="302"/>
      <c r="H1189" s="303">
        <f>ROUND(H1186*F1189,2)</f>
        <v>0</v>
      </c>
      <c r="I1189" s="233"/>
      <c r="J1189" s="261" t="e">
        <f>SUM(J1185:J1188)</f>
        <v>#REF!</v>
      </c>
    </row>
    <row r="1190" spans="1:10" ht="15.75" thickBot="1" x14ac:dyDescent="0.3">
      <c r="A1190" s="188" t="s">
        <v>451</v>
      </c>
      <c r="B1190" s="232"/>
      <c r="C1190" s="299" t="s">
        <v>375</v>
      </c>
      <c r="D1190" s="300"/>
      <c r="E1190" s="301"/>
      <c r="F1190" s="256"/>
      <c r="G1190" s="302"/>
      <c r="H1190" s="303">
        <f>ROUND(H1186*F1190,2)</f>
        <v>0</v>
      </c>
      <c r="I1190" s="240"/>
      <c r="J1190" s="293" t="e">
        <f>IF($A$3=2,ROUND((J1183+J1189),2),IF($A$3=3,ROUND((J1183+J1189),-1),ROUND((J1183+J1189),0)))</f>
        <v>#REF!</v>
      </c>
    </row>
    <row r="1191" spans="1:10" ht="15.75" thickTop="1" x14ac:dyDescent="0.25">
      <c r="C1191" s="299" t="s">
        <v>377</v>
      </c>
      <c r="D1191" s="300"/>
      <c r="E1191" s="301"/>
      <c r="F1191" s="256"/>
      <c r="G1191" s="302"/>
      <c r="H1191" s="303">
        <f>ROUND(H1190*F1191,2)</f>
        <v>0</v>
      </c>
      <c r="I1191" s="201"/>
      <c r="J1191" s="202"/>
    </row>
    <row r="1192" spans="1:10" x14ac:dyDescent="0.25">
      <c r="C1192" s="226" t="s">
        <v>450</v>
      </c>
      <c r="D1192" s="188"/>
      <c r="E1192" s="221"/>
      <c r="F1192" s="221"/>
      <c r="G1192" s="259"/>
      <c r="H1192" s="260">
        <f>SUM(H1188:H1191)</f>
        <v>0</v>
      </c>
      <c r="I1192" s="201"/>
      <c r="J1192" s="202"/>
    </row>
    <row r="1193" spans="1:10" ht="15.75" thickBot="1" x14ac:dyDescent="0.3">
      <c r="C1193" s="304"/>
      <c r="D1193" s="305"/>
      <c r="E1193" s="295"/>
      <c r="F1193" s="296" t="s">
        <v>452</v>
      </c>
      <c r="G1193" s="306">
        <f>H1192+H1186</f>
        <v>0</v>
      </c>
      <c r="H1193" s="298">
        <f>IF($A$3=2,ROUND((H1186+H1192),2),IF($A$3=3,ROUND((H1186+H1192),-1),ROUND((H1186+H1192),0)))</f>
        <v>0</v>
      </c>
      <c r="I1193" s="201"/>
      <c r="J1193" s="202"/>
    </row>
    <row r="1194" spans="1:10" s="318" customFormat="1" ht="16.5" thickTop="1" thickBot="1" x14ac:dyDescent="0.3">
      <c r="C1194" s="310"/>
      <c r="D1194" s="311"/>
      <c r="E1194" s="312"/>
      <c r="F1194" s="313"/>
      <c r="G1194" s="314"/>
      <c r="H1194" s="315"/>
      <c r="I1194" s="332"/>
      <c r="J1194" s="333"/>
    </row>
    <row r="1195" spans="1:10" ht="15.75" thickTop="1" x14ac:dyDescent="0.25">
      <c r="A1195" s="188" t="s">
        <v>673</v>
      </c>
      <c r="B1195" s="203"/>
      <c r="C1195" s="399" t="s">
        <v>258</v>
      </c>
      <c r="D1195" s="400"/>
      <c r="E1195" s="400"/>
      <c r="F1195" s="400"/>
      <c r="G1195" s="204"/>
      <c r="H1195" s="205" t="s">
        <v>440</v>
      </c>
      <c r="I1195" s="206" t="s">
        <v>389</v>
      </c>
      <c r="J1195" s="207" t="s">
        <v>390</v>
      </c>
    </row>
    <row r="1196" spans="1:10" x14ac:dyDescent="0.25">
      <c r="A1196" s="188"/>
      <c r="B1196" s="203"/>
      <c r="C1196" s="401"/>
      <c r="D1196" s="402"/>
      <c r="E1196" s="402"/>
      <c r="F1196" s="402"/>
      <c r="G1196" s="208"/>
      <c r="H1196" s="209">
        <v>1.35</v>
      </c>
      <c r="I1196" s="246" t="e">
        <f>#REF!</f>
        <v>#REF!</v>
      </c>
      <c r="J1196" s="211"/>
    </row>
    <row r="1197" spans="1:10" x14ac:dyDescent="0.25">
      <c r="A1197" s="212" t="s">
        <v>392</v>
      </c>
      <c r="B1197" s="203"/>
      <c r="C1197" s="213" t="s">
        <v>73</v>
      </c>
      <c r="D1197" s="214" t="s">
        <v>74</v>
      </c>
      <c r="E1197" s="215" t="s">
        <v>75</v>
      </c>
      <c r="F1197" s="215" t="s">
        <v>393</v>
      </c>
      <c r="G1197" s="216" t="s">
        <v>394</v>
      </c>
      <c r="H1197" s="217" t="s">
        <v>77</v>
      </c>
      <c r="I1197" s="290"/>
      <c r="J1197" s="291" t="s">
        <v>77</v>
      </c>
    </row>
    <row r="1198" spans="1:10" x14ac:dyDescent="0.25">
      <c r="A1198" s="212"/>
      <c r="B1198" s="203"/>
      <c r="C1198" s="220"/>
      <c r="D1198" s="188"/>
      <c r="E1198" s="221"/>
      <c r="F1198" s="221"/>
      <c r="G1198" s="222"/>
      <c r="H1198" s="223"/>
      <c r="I1198" s="224"/>
      <c r="J1198" s="225"/>
    </row>
    <row r="1199" spans="1:10" x14ac:dyDescent="0.25">
      <c r="A1199" s="212" t="s">
        <v>407</v>
      </c>
      <c r="B1199" s="203"/>
      <c r="C1199" s="226" t="s">
        <v>396</v>
      </c>
      <c r="D1199" s="188"/>
      <c r="E1199" s="221"/>
      <c r="F1199" s="221"/>
      <c r="G1199" s="222"/>
      <c r="H1199" s="223"/>
      <c r="I1199" s="224"/>
      <c r="J1199" s="225"/>
    </row>
    <row r="1200" spans="1:10" x14ac:dyDescent="0.25">
      <c r="A1200" s="212">
        <v>200006</v>
      </c>
      <c r="B1200" s="203" t="s">
        <v>408</v>
      </c>
      <c r="C1200" s="213" t="s">
        <v>674</v>
      </c>
      <c r="D1200" s="214" t="s">
        <v>584</v>
      </c>
      <c r="E1200" s="215"/>
      <c r="F1200" s="215"/>
      <c r="G1200" s="216"/>
      <c r="H1200" s="217">
        <f t="shared" ref="H1200:H1207" si="6">TRUNC(E1200* (1 + F1200 / 100) * G1200,2)</f>
        <v>0</v>
      </c>
      <c r="I1200" s="290" t="e">
        <f>I1196 * (#REF! * (1+#REF!/100))</f>
        <v>#REF!</v>
      </c>
      <c r="J1200" s="291" t="e">
        <f>#REF! * I1196</f>
        <v>#REF!</v>
      </c>
    </row>
    <row r="1201" spans="1:10" x14ac:dyDescent="0.25">
      <c r="A1201" s="188" t="s">
        <v>411</v>
      </c>
      <c r="B1201" s="203"/>
      <c r="C1201" s="213" t="s">
        <v>675</v>
      </c>
      <c r="D1201" s="214" t="s">
        <v>404</v>
      </c>
      <c r="E1201" s="215"/>
      <c r="F1201" s="215"/>
      <c r="G1201" s="216"/>
      <c r="H1201" s="217">
        <f t="shared" si="6"/>
        <v>0</v>
      </c>
      <c r="I1201" s="224"/>
      <c r="J1201" s="229" t="e">
        <f>SUM(J1199:J1200)</f>
        <v>#REF!</v>
      </c>
    </row>
    <row r="1202" spans="1:10" x14ac:dyDescent="0.25">
      <c r="A1202" s="212" t="s">
        <v>413</v>
      </c>
      <c r="B1202" s="203"/>
      <c r="C1202" s="213" t="s">
        <v>676</v>
      </c>
      <c r="D1202" s="214" t="s">
        <v>74</v>
      </c>
      <c r="E1202" s="215"/>
      <c r="F1202" s="215"/>
      <c r="G1202" s="216"/>
      <c r="H1202" s="217">
        <f t="shared" si="6"/>
        <v>0</v>
      </c>
      <c r="I1202" s="224"/>
      <c r="J1202" s="225"/>
    </row>
    <row r="1203" spans="1:10" x14ac:dyDescent="0.25">
      <c r="A1203" s="212">
        <v>300059</v>
      </c>
      <c r="B1203" s="203" t="s">
        <v>414</v>
      </c>
      <c r="C1203" s="213" t="s">
        <v>677</v>
      </c>
      <c r="D1203" s="214" t="s">
        <v>434</v>
      </c>
      <c r="E1203" s="215"/>
      <c r="F1203" s="215"/>
      <c r="G1203" s="216"/>
      <c r="H1203" s="217">
        <f t="shared" si="6"/>
        <v>0</v>
      </c>
      <c r="I1203" s="290" t="e">
        <f>I1196 * (#REF! * (1+#REF!/100))</f>
        <v>#REF!</v>
      </c>
      <c r="J1203" s="291" t="e">
        <f>#REF! * I1196</f>
        <v>#REF!</v>
      </c>
    </row>
    <row r="1204" spans="1:10" x14ac:dyDescent="0.25">
      <c r="A1204" s="212">
        <v>300026</v>
      </c>
      <c r="B1204" s="203" t="s">
        <v>414</v>
      </c>
      <c r="C1204" s="213" t="s">
        <v>572</v>
      </c>
      <c r="D1204" s="214" t="s">
        <v>573</v>
      </c>
      <c r="E1204" s="215"/>
      <c r="F1204" s="215"/>
      <c r="G1204" s="216"/>
      <c r="H1204" s="217">
        <f t="shared" si="6"/>
        <v>0</v>
      </c>
      <c r="I1204" s="290" t="e">
        <f>I1196 * (#REF! * (1+#REF!/100))</f>
        <v>#REF!</v>
      </c>
      <c r="J1204" s="291" t="e">
        <f>#REF! * I1196</f>
        <v>#REF!</v>
      </c>
    </row>
    <row r="1205" spans="1:10" x14ac:dyDescent="0.25">
      <c r="A1205" s="188" t="s">
        <v>417</v>
      </c>
      <c r="B1205" s="203"/>
      <c r="C1205" s="213" t="s">
        <v>678</v>
      </c>
      <c r="D1205" s="214" t="s">
        <v>74</v>
      </c>
      <c r="E1205" s="215"/>
      <c r="F1205" s="215"/>
      <c r="G1205" s="216"/>
      <c r="H1205" s="217">
        <f t="shared" si="6"/>
        <v>0</v>
      </c>
      <c r="I1205" s="224"/>
      <c r="J1205" s="229" t="e">
        <f>SUM(J1202:J1204)</f>
        <v>#REF!</v>
      </c>
    </row>
    <row r="1206" spans="1:10" ht="24" x14ac:dyDescent="0.25">
      <c r="A1206" s="188" t="s">
        <v>419</v>
      </c>
      <c r="B1206" s="21"/>
      <c r="C1206" s="213" t="s">
        <v>679</v>
      </c>
      <c r="D1206" s="214" t="s">
        <v>74</v>
      </c>
      <c r="E1206" s="215"/>
      <c r="F1206" s="215"/>
      <c r="G1206" s="216"/>
      <c r="H1206" s="217">
        <f t="shared" si="6"/>
        <v>0</v>
      </c>
      <c r="I1206" s="224"/>
      <c r="J1206" s="225"/>
    </row>
    <row r="1207" spans="1:10" x14ac:dyDescent="0.25">
      <c r="A1207" s="188">
        <v>450001</v>
      </c>
      <c r="B1207" s="21" t="s">
        <v>574</v>
      </c>
      <c r="C1207" s="334" t="s">
        <v>680</v>
      </c>
      <c r="D1207" s="335" t="s">
        <v>359</v>
      </c>
      <c r="E1207" s="336"/>
      <c r="F1207" s="336"/>
      <c r="G1207" s="337"/>
      <c r="H1207" s="338">
        <f t="shared" si="6"/>
        <v>0</v>
      </c>
      <c r="I1207" s="339" t="e">
        <f>I1196 * (#REF! * (1+#REF!/100))</f>
        <v>#REF!</v>
      </c>
      <c r="J1207" s="225" t="e">
        <f>#REF! * I1196</f>
        <v>#REF!</v>
      </c>
    </row>
    <row r="1208" spans="1:10" x14ac:dyDescent="0.25">
      <c r="A1208" s="212"/>
      <c r="B1208" s="203"/>
      <c r="C1208" s="220"/>
      <c r="D1208" s="188"/>
      <c r="E1208" s="221"/>
      <c r="F1208" s="221"/>
      <c r="G1208" s="222" t="s">
        <v>406</v>
      </c>
      <c r="H1208" s="228">
        <f>SUM(H1199:H1207)</f>
        <v>0</v>
      </c>
      <c r="I1208" s="339"/>
      <c r="J1208" s="340"/>
    </row>
    <row r="1209" spans="1:10" x14ac:dyDescent="0.25">
      <c r="A1209" s="227" t="s">
        <v>421</v>
      </c>
      <c r="B1209" s="21"/>
      <c r="C1209" s="226" t="s">
        <v>408</v>
      </c>
      <c r="D1209" s="188"/>
      <c r="E1209" s="221"/>
      <c r="F1209" s="221"/>
      <c r="G1209" s="222"/>
      <c r="H1209" s="223"/>
      <c r="I1209" s="224"/>
      <c r="J1209" s="217" t="e">
        <f>SUM(J1206:J1208)</f>
        <v>#REF!</v>
      </c>
    </row>
    <row r="1210" spans="1:10" x14ac:dyDescent="0.25">
      <c r="A1210" s="188"/>
      <c r="B1210" s="232"/>
      <c r="C1210" s="280" t="s">
        <v>466</v>
      </c>
      <c r="D1210" s="281" t="s">
        <v>410</v>
      </c>
      <c r="E1210" s="282"/>
      <c r="F1210" s="282"/>
      <c r="G1210" s="283"/>
      <c r="H1210" s="284">
        <f>TRUNC(E1210* (1 + F1210 / 100) * G1210,2)</f>
        <v>0</v>
      </c>
      <c r="I1210" s="224"/>
      <c r="J1210" s="225"/>
    </row>
    <row r="1211" spans="1:10" ht="15.75" thickBot="1" x14ac:dyDescent="0.3">
      <c r="A1211" s="188" t="s">
        <v>423</v>
      </c>
      <c r="B1211" s="232"/>
      <c r="C1211" s="220"/>
      <c r="D1211" s="188"/>
      <c r="E1211" s="221"/>
      <c r="F1211" s="221"/>
      <c r="G1211" s="222" t="s">
        <v>412</v>
      </c>
      <c r="H1211" s="292">
        <f>SUM(H1209:H1210)</f>
        <v>0</v>
      </c>
      <c r="I1211" s="240" t="e">
        <f>SUM(J1197:J1210)/2</f>
        <v>#REF!</v>
      </c>
      <c r="J1211" s="293" t="e">
        <f>IF($A$2="CD",IF($A$3=1,ROUND(SUM(J1197:J1210)/2,0),IF($A$3=3,ROUND(SUM(J1197:J1210)/2,-1),SUM(J1197:J1210)/2)),SUM(J1197:J1210)/2)</f>
        <v>#REF!</v>
      </c>
    </row>
    <row r="1212" spans="1:10" ht="15.75" thickTop="1" x14ac:dyDescent="0.25">
      <c r="A1212" s="188" t="s">
        <v>446</v>
      </c>
      <c r="B1212" s="232"/>
      <c r="C1212" s="230" t="s">
        <v>414</v>
      </c>
      <c r="D1212" s="188"/>
      <c r="E1212" s="221"/>
      <c r="F1212" s="221"/>
      <c r="G1212" s="222"/>
      <c r="H1212" s="223"/>
      <c r="I1212" s="224"/>
      <c r="J1212" s="252"/>
    </row>
    <row r="1213" spans="1:10" x14ac:dyDescent="0.25">
      <c r="A1213" s="212" t="s">
        <v>361</v>
      </c>
      <c r="B1213" s="232"/>
      <c r="C1213" s="213" t="s">
        <v>415</v>
      </c>
      <c r="D1213" s="214" t="s">
        <v>416</v>
      </c>
      <c r="E1213" s="215"/>
      <c r="F1213" s="215"/>
      <c r="G1213" s="216"/>
      <c r="H1213" s="217">
        <f>TRUNC(E1213* (1 + F1213 / 100) * G1213,2)</f>
        <v>0</v>
      </c>
      <c r="I1213" s="224"/>
      <c r="J1213" s="219" t="e">
        <f>ROUND(J1211*#REF!,2)</f>
        <v>#REF!</v>
      </c>
    </row>
    <row r="1214" spans="1:10" x14ac:dyDescent="0.25">
      <c r="A1214" s="212" t="s">
        <v>447</v>
      </c>
      <c r="B1214" s="232"/>
      <c r="C1214" s="220"/>
      <c r="D1214" s="188"/>
      <c r="E1214" s="221"/>
      <c r="F1214" s="221"/>
      <c r="G1214" s="222" t="s">
        <v>418</v>
      </c>
      <c r="H1214" s="228">
        <f>SUM(H1212:H1213)</f>
        <v>0</v>
      </c>
      <c r="I1214" s="224"/>
      <c r="J1214" s="219" t="e">
        <f>ROUND(J1211*#REF!,2)</f>
        <v>#REF!</v>
      </c>
    </row>
    <row r="1215" spans="1:10" x14ac:dyDescent="0.25">
      <c r="A1215" s="212" t="s">
        <v>448</v>
      </c>
      <c r="B1215" s="232"/>
      <c r="C1215" s="226" t="s">
        <v>420</v>
      </c>
      <c r="D1215" s="188"/>
      <c r="E1215" s="221"/>
      <c r="F1215" s="221"/>
      <c r="G1215" s="222"/>
      <c r="H1215" s="223"/>
      <c r="I1215" s="224"/>
      <c r="J1215" s="219" t="e">
        <f>ROUND(J1211*#REF!,2)</f>
        <v>#REF!</v>
      </c>
    </row>
    <row r="1216" spans="1:10" ht="13.9" customHeight="1" x14ac:dyDescent="0.25">
      <c r="A1216" s="212" t="s">
        <v>379</v>
      </c>
      <c r="B1216" s="232"/>
      <c r="C1216" s="213"/>
      <c r="D1216" s="214"/>
      <c r="E1216" s="215"/>
      <c r="F1216" s="215"/>
      <c r="G1216" s="216"/>
      <c r="H1216" s="217"/>
      <c r="I1216" s="224"/>
      <c r="J1216" s="219" t="e">
        <f>ROUND(J1215*#REF!,2)</f>
        <v>#REF!</v>
      </c>
    </row>
    <row r="1217" spans="1:10" x14ac:dyDescent="0.25">
      <c r="A1217" s="188" t="s">
        <v>449</v>
      </c>
      <c r="B1217" s="232"/>
      <c r="C1217" s="220"/>
      <c r="D1217" s="188"/>
      <c r="E1217" s="221"/>
      <c r="F1217" s="221"/>
      <c r="G1217" s="222" t="s">
        <v>422</v>
      </c>
      <c r="H1217" s="217">
        <f>SUM(H1215:H1216)</f>
        <v>0</v>
      </c>
      <c r="I1217" s="233"/>
      <c r="J1217" s="261" t="e">
        <f>SUM(J1213:J1216)</f>
        <v>#REF!</v>
      </c>
    </row>
    <row r="1218" spans="1:10" ht="15.75" thickBot="1" x14ac:dyDescent="0.3">
      <c r="A1218" s="188" t="s">
        <v>451</v>
      </c>
      <c r="B1218" s="232"/>
      <c r="C1218" s="220"/>
      <c r="D1218" s="188"/>
      <c r="E1218" s="221"/>
      <c r="F1218" s="221"/>
      <c r="G1218" s="222"/>
      <c r="H1218" s="223"/>
      <c r="I1218" s="240"/>
      <c r="J1218" s="293" t="e">
        <f>IF($A$3=2,ROUND((J1211+J1217),2),IF($A$3=3,ROUND((J1211+J1217),-1),ROUND((J1211+J1217),0)))</f>
        <v>#REF!</v>
      </c>
    </row>
    <row r="1219" spans="1:10" ht="16.5" thickTop="1" thickBot="1" x14ac:dyDescent="0.3">
      <c r="C1219" s="234"/>
      <c r="D1219" s="235"/>
      <c r="E1219" s="295"/>
      <c r="F1219" s="296" t="s">
        <v>424</v>
      </c>
      <c r="G1219" s="297"/>
      <c r="H1219" s="298"/>
      <c r="I1219" s="201"/>
      <c r="J1219" s="202"/>
    </row>
    <row r="1220" spans="1:10" ht="15.75" thickTop="1" x14ac:dyDescent="0.25">
      <c r="C1220" s="247" t="s">
        <v>371</v>
      </c>
      <c r="D1220" s="248"/>
      <c r="E1220" s="249"/>
      <c r="F1220" s="249"/>
      <c r="G1220" s="250"/>
      <c r="H1220" s="251"/>
      <c r="I1220" s="201"/>
      <c r="J1220" s="202"/>
    </row>
    <row r="1221" spans="1:10" ht="15.75" thickBot="1" x14ac:dyDescent="0.3">
      <c r="C1221" s="253" t="s">
        <v>373</v>
      </c>
      <c r="D1221" s="254"/>
      <c r="E1221" s="255"/>
      <c r="F1221" s="256"/>
      <c r="G1221" s="257"/>
      <c r="H1221" s="258">
        <f>ROUND(H1219*F1221,2)</f>
        <v>0</v>
      </c>
      <c r="I1221" s="201"/>
      <c r="J1221" s="202"/>
    </row>
    <row r="1222" spans="1:10" ht="15.75" thickTop="1" x14ac:dyDescent="0.25">
      <c r="A1222" s="188" t="s">
        <v>681</v>
      </c>
      <c r="B1222" s="203"/>
      <c r="C1222" s="253" t="s">
        <v>374</v>
      </c>
      <c r="D1222" s="254"/>
      <c r="E1222" s="255"/>
      <c r="F1222" s="256"/>
      <c r="G1222" s="257"/>
      <c r="H1222" s="258">
        <f>ROUND(H1219*F1222,2)</f>
        <v>0</v>
      </c>
      <c r="I1222" s="206" t="s">
        <v>389</v>
      </c>
      <c r="J1222" s="207" t="s">
        <v>390</v>
      </c>
    </row>
    <row r="1223" spans="1:10" x14ac:dyDescent="0.25">
      <c r="A1223" s="188"/>
      <c r="B1223" s="203"/>
      <c r="C1223" s="253" t="s">
        <v>375</v>
      </c>
      <c r="D1223" s="254"/>
      <c r="E1223" s="255"/>
      <c r="F1223" s="256"/>
      <c r="G1223" s="257"/>
      <c r="H1223" s="258">
        <f>ROUND(H1219*F1223,2)</f>
        <v>0</v>
      </c>
      <c r="I1223" s="246" t="e">
        <f>#REF!</f>
        <v>#REF!</v>
      </c>
      <c r="J1223" s="211"/>
    </row>
    <row r="1224" spans="1:10" x14ac:dyDescent="0.25">
      <c r="A1224" s="212" t="s">
        <v>392</v>
      </c>
      <c r="B1224" s="203"/>
      <c r="C1224" s="253" t="s">
        <v>377</v>
      </c>
      <c r="D1224" s="254"/>
      <c r="E1224" s="255"/>
      <c r="F1224" s="256"/>
      <c r="G1224" s="257"/>
      <c r="H1224" s="258">
        <f>ROUND(H1223*F1224,2)</f>
        <v>0</v>
      </c>
      <c r="I1224" s="218"/>
      <c r="J1224" s="219" t="s">
        <v>77</v>
      </c>
    </row>
    <row r="1225" spans="1:10" x14ac:dyDescent="0.25">
      <c r="A1225" s="212"/>
      <c r="B1225" s="203"/>
      <c r="C1225" s="226" t="s">
        <v>450</v>
      </c>
      <c r="D1225" s="188"/>
      <c r="E1225" s="221"/>
      <c r="F1225" s="221"/>
      <c r="G1225" s="259"/>
      <c r="H1225" s="260">
        <f>SUM(H1221:H1224)</f>
        <v>0</v>
      </c>
      <c r="I1225" s="233"/>
      <c r="J1225" s="225"/>
    </row>
    <row r="1226" spans="1:10" ht="15.75" thickBot="1" x14ac:dyDescent="0.3">
      <c r="A1226" s="212" t="s">
        <v>407</v>
      </c>
      <c r="B1226" s="203"/>
      <c r="C1226" s="304"/>
      <c r="D1226" s="305"/>
      <c r="E1226" s="295"/>
      <c r="F1226" s="296" t="s">
        <v>452</v>
      </c>
      <c r="G1226" s="306">
        <f>H1225+H1219</f>
        <v>0</v>
      </c>
      <c r="H1226" s="298">
        <f>IF($A$3=2,ROUND((H1219+H1225),2),IF($A$3=3,ROUND((H1219+H1225),-1),ROUND((H1219+H1225),0)))</f>
        <v>0</v>
      </c>
      <c r="I1226" s="224"/>
      <c r="J1226" s="225"/>
    </row>
    <row r="1227" spans="1:10" s="318" customFormat="1" ht="16.5" thickTop="1" thickBot="1" x14ac:dyDescent="0.3">
      <c r="A1227" s="308"/>
      <c r="B1227" s="309"/>
      <c r="C1227" s="310"/>
      <c r="D1227" s="311"/>
      <c r="E1227" s="312"/>
      <c r="F1227" s="313"/>
      <c r="G1227" s="314"/>
      <c r="H1227" s="315"/>
      <c r="I1227" s="316"/>
      <c r="J1227" s="341"/>
    </row>
    <row r="1228" spans="1:10" ht="15.75" thickTop="1" x14ac:dyDescent="0.25">
      <c r="A1228" s="212">
        <v>200006</v>
      </c>
      <c r="B1228" s="203" t="s">
        <v>408</v>
      </c>
      <c r="C1228" s="411" t="s">
        <v>272</v>
      </c>
      <c r="D1228" s="412"/>
      <c r="E1228" s="412"/>
      <c r="F1228" s="412"/>
      <c r="G1228" s="204"/>
      <c r="H1228" s="205" t="s">
        <v>440</v>
      </c>
      <c r="I1228" s="218" t="e">
        <f>I1223 * (#REF! * (1+#REF!/100))</f>
        <v>#REF!</v>
      </c>
      <c r="J1228" s="219" t="e">
        <f>#REF! * I1223</f>
        <v>#REF!</v>
      </c>
    </row>
    <row r="1229" spans="1:10" ht="10.15" customHeight="1" x14ac:dyDescent="0.25">
      <c r="A1229" s="188" t="s">
        <v>411</v>
      </c>
      <c r="B1229" s="203"/>
      <c r="C1229" s="413"/>
      <c r="D1229" s="414"/>
      <c r="E1229" s="414"/>
      <c r="F1229" s="414"/>
      <c r="G1229" s="208"/>
      <c r="H1229" s="209" t="s">
        <v>682</v>
      </c>
      <c r="I1229" s="224"/>
      <c r="J1229" s="229" t="e">
        <f>SUM(J1226:J1228)</f>
        <v>#REF!</v>
      </c>
    </row>
    <row r="1230" spans="1:10" x14ac:dyDescent="0.25">
      <c r="A1230" s="212" t="s">
        <v>413</v>
      </c>
      <c r="B1230" s="203"/>
      <c r="C1230" s="342" t="s">
        <v>73</v>
      </c>
      <c r="D1230" s="343" t="s">
        <v>74</v>
      </c>
      <c r="E1230" s="344" t="s">
        <v>75</v>
      </c>
      <c r="F1230" s="344" t="s">
        <v>393</v>
      </c>
      <c r="G1230" s="345" t="s">
        <v>394</v>
      </c>
      <c r="H1230" s="217" t="s">
        <v>77</v>
      </c>
      <c r="I1230" s="224"/>
      <c r="J1230" s="225"/>
    </row>
    <row r="1231" spans="1:10" x14ac:dyDescent="0.25">
      <c r="A1231" s="212">
        <v>300026</v>
      </c>
      <c r="B1231" s="203" t="s">
        <v>414</v>
      </c>
      <c r="C1231" s="346"/>
      <c r="D1231" s="347"/>
      <c r="E1231" s="201"/>
      <c r="F1231" s="201"/>
      <c r="G1231" s="222"/>
      <c r="H1231" s="223"/>
      <c r="I1231" s="218" t="e">
        <f>I1223 * (#REF! * (1+#REF!/100))</f>
        <v>#REF!</v>
      </c>
      <c r="J1231" s="219" t="e">
        <f>#REF! * I1223</f>
        <v>#REF!</v>
      </c>
    </row>
    <row r="1232" spans="1:10" x14ac:dyDescent="0.25">
      <c r="A1232" s="188" t="s">
        <v>417</v>
      </c>
      <c r="B1232" s="203"/>
      <c r="C1232" s="348" t="s">
        <v>396</v>
      </c>
      <c r="D1232" s="347"/>
      <c r="E1232" s="201"/>
      <c r="F1232" s="201"/>
      <c r="G1232" s="222"/>
      <c r="H1232" s="223"/>
      <c r="I1232" s="224"/>
      <c r="J1232" s="229" t="e">
        <f>SUM(J1230:J1231)</f>
        <v>#REF!</v>
      </c>
    </row>
    <row r="1233" spans="1:10" x14ac:dyDescent="0.25">
      <c r="A1233" s="188" t="s">
        <v>419</v>
      </c>
      <c r="B1233" s="21"/>
      <c r="C1233" s="275" t="s">
        <v>683</v>
      </c>
      <c r="D1233" s="214" t="s">
        <v>434</v>
      </c>
      <c r="E1233" s="215"/>
      <c r="F1233" s="215"/>
      <c r="G1233" s="216"/>
      <c r="H1233" s="217">
        <f>TRUNC(E1233* (1 + F1233 / 100) * G1233,2)</f>
        <v>0</v>
      </c>
      <c r="I1233" s="224"/>
      <c r="J1233" s="225"/>
    </row>
    <row r="1234" spans="1:10" x14ac:dyDescent="0.25">
      <c r="A1234" s="212"/>
      <c r="B1234" s="203"/>
      <c r="C1234" s="275" t="s">
        <v>684</v>
      </c>
      <c r="D1234" s="214" t="s">
        <v>434</v>
      </c>
      <c r="E1234" s="215"/>
      <c r="F1234" s="215"/>
      <c r="G1234" s="216"/>
      <c r="H1234" s="217">
        <f>TRUNC(E1234* (1 + F1234 / 100) * G1234,2)</f>
        <v>0</v>
      </c>
      <c r="I1234" s="218"/>
      <c r="J1234" s="219"/>
    </row>
    <row r="1235" spans="1:10" x14ac:dyDescent="0.25">
      <c r="A1235" s="227" t="s">
        <v>421</v>
      </c>
      <c r="B1235" s="21"/>
      <c r="C1235" s="346"/>
      <c r="D1235" s="347"/>
      <c r="E1235" s="201"/>
      <c r="F1235" s="201"/>
      <c r="G1235" s="222" t="s">
        <v>406</v>
      </c>
      <c r="H1235" s="307">
        <f>SUM(H1232:H1234)</f>
        <v>0</v>
      </c>
      <c r="I1235" s="224"/>
      <c r="J1235" s="219">
        <f>SUM(J1233:J1234)</f>
        <v>0</v>
      </c>
    </row>
    <row r="1236" spans="1:10" x14ac:dyDescent="0.25">
      <c r="A1236" s="188"/>
      <c r="B1236" s="232"/>
      <c r="C1236" s="348" t="s">
        <v>408</v>
      </c>
      <c r="D1236" s="347"/>
      <c r="E1236" s="201"/>
      <c r="F1236" s="201"/>
      <c r="G1236" s="222"/>
      <c r="H1236" s="223"/>
      <c r="I1236" s="224"/>
      <c r="J1236" s="225"/>
    </row>
    <row r="1237" spans="1:10" ht="15.75" thickBot="1" x14ac:dyDescent="0.3">
      <c r="A1237" s="188" t="s">
        <v>423</v>
      </c>
      <c r="B1237" s="232"/>
      <c r="C1237" s="275" t="s">
        <v>467</v>
      </c>
      <c r="D1237" s="214" t="s">
        <v>410</v>
      </c>
      <c r="E1237" s="215"/>
      <c r="F1237" s="215"/>
      <c r="G1237" s="216"/>
      <c r="H1237" s="217">
        <f>TRUNC(E1237* (1 + F1237 / 100) * G1237,2)</f>
        <v>0</v>
      </c>
      <c r="I1237" s="240" t="e">
        <f>SUM(J1224:J1236)/2</f>
        <v>#REF!</v>
      </c>
      <c r="J1237" s="293" t="e">
        <f>IF($A$2="CD",IF($A$3=1,ROUND(SUM(J1224:J1236)/2,0),IF($A$3=3,ROUND(SUM(J1224:J1236)/2,-1),SUM(J1224:J1236)/2)),SUM(J1224:J1236)/2)</f>
        <v>#REF!</v>
      </c>
    </row>
    <row r="1238" spans="1:10" ht="15.75" thickTop="1" x14ac:dyDescent="0.25">
      <c r="A1238" s="188" t="s">
        <v>446</v>
      </c>
      <c r="B1238" s="232"/>
      <c r="C1238" s="346"/>
      <c r="D1238" s="347"/>
      <c r="E1238" s="201"/>
      <c r="F1238" s="201"/>
      <c r="G1238" s="222" t="s">
        <v>685</v>
      </c>
      <c r="H1238" s="307">
        <f>SUM(H1236:H1237)</f>
        <v>0</v>
      </c>
      <c r="I1238" s="224"/>
      <c r="J1238" s="252"/>
    </row>
    <row r="1239" spans="1:10" x14ac:dyDescent="0.25">
      <c r="A1239" s="212" t="s">
        <v>361</v>
      </c>
      <c r="B1239" s="232"/>
      <c r="C1239" s="349" t="s">
        <v>414</v>
      </c>
      <c r="D1239" s="347"/>
      <c r="E1239" s="201"/>
      <c r="F1239" s="201"/>
      <c r="G1239" s="222"/>
      <c r="H1239" s="223"/>
      <c r="I1239" s="224"/>
      <c r="J1239" s="219" t="e">
        <f>ROUND(J1237*#REF!,2)</f>
        <v>#REF!</v>
      </c>
    </row>
    <row r="1240" spans="1:10" x14ac:dyDescent="0.25">
      <c r="A1240" s="212" t="s">
        <v>447</v>
      </c>
      <c r="B1240" s="232"/>
      <c r="C1240" s="275" t="s">
        <v>415</v>
      </c>
      <c r="D1240" s="214" t="s">
        <v>416</v>
      </c>
      <c r="E1240" s="215"/>
      <c r="F1240" s="215"/>
      <c r="G1240" s="216"/>
      <c r="H1240" s="217">
        <f>TRUNC(E1240* (1 + F1240 / 100) * G1240,2)</f>
        <v>0</v>
      </c>
      <c r="I1240" s="224"/>
      <c r="J1240" s="219" t="e">
        <f>ROUND(J1237*#REF!,2)</f>
        <v>#REF!</v>
      </c>
    </row>
    <row r="1241" spans="1:10" x14ac:dyDescent="0.25">
      <c r="A1241" s="212" t="s">
        <v>448</v>
      </c>
      <c r="B1241" s="232"/>
      <c r="C1241" s="346"/>
      <c r="D1241" s="347"/>
      <c r="E1241" s="201"/>
      <c r="F1241" s="201"/>
      <c r="G1241" s="222" t="s">
        <v>418</v>
      </c>
      <c r="H1241" s="307">
        <f>SUM(H1239:H1240)</f>
        <v>0</v>
      </c>
      <c r="I1241" s="224"/>
      <c r="J1241" s="219" t="e">
        <f>ROUND(J1237*#REF!,2)</f>
        <v>#REF!</v>
      </c>
    </row>
    <row r="1242" spans="1:10" ht="13.9" customHeight="1" x14ac:dyDescent="0.25">
      <c r="A1242" s="212" t="s">
        <v>379</v>
      </c>
      <c r="B1242" s="232"/>
      <c r="C1242" s="348" t="s">
        <v>420</v>
      </c>
      <c r="D1242" s="347"/>
      <c r="E1242" s="201"/>
      <c r="F1242" s="201"/>
      <c r="G1242" s="222"/>
      <c r="H1242" s="223"/>
      <c r="I1242" s="224"/>
      <c r="J1242" s="219" t="e">
        <f>ROUND(J1241*#REF!,2)</f>
        <v>#REF!</v>
      </c>
    </row>
    <row r="1243" spans="1:10" hidden="1" x14ac:dyDescent="0.25">
      <c r="A1243" s="188" t="s">
        <v>449</v>
      </c>
      <c r="B1243" s="232"/>
      <c r="C1243" s="350"/>
      <c r="D1243" s="351"/>
      <c r="E1243" s="352"/>
      <c r="F1243" s="352"/>
      <c r="G1243" s="216"/>
      <c r="H1243" s="217"/>
      <c r="I1243" s="233"/>
      <c r="J1243" s="261" t="e">
        <f>SUM(J1239:J1242)</f>
        <v>#REF!</v>
      </c>
    </row>
    <row r="1244" spans="1:10" ht="15.75" thickBot="1" x14ac:dyDescent="0.3">
      <c r="A1244" s="188" t="s">
        <v>451</v>
      </c>
      <c r="B1244" s="232"/>
      <c r="C1244" s="346"/>
      <c r="D1244" s="347"/>
      <c r="E1244" s="201"/>
      <c r="F1244" s="201"/>
      <c r="G1244" s="222" t="s">
        <v>686</v>
      </c>
      <c r="H1244" s="217">
        <f>SUM(H1242:H1242)</f>
        <v>0</v>
      </c>
      <c r="I1244" s="240"/>
      <c r="J1244" s="293" t="e">
        <f>IF($A$3=2,ROUND((J1237+J1243),2),IF($A$3=3,ROUND((J1237+J1243),-1),ROUND((J1237+J1243),0)))</f>
        <v>#REF!</v>
      </c>
    </row>
    <row r="1245" spans="1:10" ht="5.45" customHeight="1" thickTop="1" x14ac:dyDescent="0.25">
      <c r="C1245" s="346"/>
      <c r="D1245" s="347"/>
      <c r="E1245" s="201"/>
      <c r="F1245" s="201"/>
      <c r="G1245" s="222"/>
      <c r="H1245" s="223"/>
      <c r="I1245" s="201"/>
      <c r="J1245" s="202"/>
    </row>
    <row r="1246" spans="1:10" ht="15.75" thickBot="1" x14ac:dyDescent="0.3">
      <c r="C1246" s="353"/>
      <c r="D1246" s="354"/>
      <c r="E1246" s="355"/>
      <c r="F1246" s="356" t="s">
        <v>424</v>
      </c>
      <c r="G1246" s="297">
        <f>SUM(H1230:H1245)/2</f>
        <v>0</v>
      </c>
      <c r="H1246" s="298"/>
      <c r="I1246" s="201"/>
      <c r="J1246" s="202"/>
    </row>
    <row r="1247" spans="1:10" ht="15.75" thickTop="1" x14ac:dyDescent="0.25">
      <c r="C1247" s="357" t="s">
        <v>371</v>
      </c>
      <c r="D1247" s="358"/>
      <c r="E1247" s="359"/>
      <c r="F1247" s="359"/>
      <c r="G1247" s="250"/>
      <c r="H1247" s="251"/>
      <c r="I1247" s="201"/>
      <c r="J1247" s="202"/>
    </row>
    <row r="1248" spans="1:10" x14ac:dyDescent="0.25">
      <c r="C1248" s="360" t="s">
        <v>373</v>
      </c>
      <c r="D1248" s="361"/>
      <c r="E1248" s="362"/>
      <c r="F1248" s="256"/>
      <c r="G1248" s="257"/>
      <c r="H1248" s="258">
        <f>ROUND(H1246*F1248,2)</f>
        <v>0</v>
      </c>
      <c r="I1248" s="201"/>
      <c r="J1248" s="202"/>
    </row>
    <row r="1249" spans="1:10" x14ac:dyDescent="0.25">
      <c r="C1249" s="360" t="s">
        <v>374</v>
      </c>
      <c r="D1249" s="361"/>
      <c r="E1249" s="362"/>
      <c r="F1249" s="256"/>
      <c r="G1249" s="257"/>
      <c r="H1249" s="258">
        <f>ROUND(H1246*F1249,2)</f>
        <v>0</v>
      </c>
      <c r="I1249" s="201"/>
      <c r="J1249" s="202"/>
    </row>
    <row r="1250" spans="1:10" x14ac:dyDescent="0.25">
      <c r="C1250" s="360" t="s">
        <v>375</v>
      </c>
      <c r="D1250" s="361"/>
      <c r="E1250" s="362"/>
      <c r="F1250" s="256"/>
      <c r="G1250" s="257"/>
      <c r="H1250" s="258">
        <f>ROUND(H1246*F1250,2)</f>
        <v>0</v>
      </c>
      <c r="I1250" s="201"/>
      <c r="J1250" s="202"/>
    </row>
    <row r="1251" spans="1:10" ht="15.75" thickBot="1" x14ac:dyDescent="0.3">
      <c r="C1251" s="360" t="s">
        <v>377</v>
      </c>
      <c r="D1251" s="361"/>
      <c r="E1251" s="362"/>
      <c r="F1251" s="256"/>
      <c r="G1251" s="257"/>
      <c r="H1251" s="258">
        <f>ROUND(H1250*F1251,2)</f>
        <v>0</v>
      </c>
      <c r="I1251" s="201"/>
      <c r="J1251" s="202"/>
    </row>
    <row r="1252" spans="1:10" ht="15.75" thickTop="1" x14ac:dyDescent="0.25">
      <c r="A1252" s="188" t="s">
        <v>687</v>
      </c>
      <c r="B1252" s="203"/>
      <c r="C1252" s="348" t="s">
        <v>450</v>
      </c>
      <c r="D1252" s="347"/>
      <c r="E1252" s="201"/>
      <c r="F1252" s="201"/>
      <c r="G1252" s="259"/>
      <c r="H1252" s="260">
        <f>SUM(H1248:H1251)</f>
        <v>0</v>
      </c>
      <c r="I1252" s="206" t="s">
        <v>389</v>
      </c>
      <c r="J1252" s="207" t="s">
        <v>390</v>
      </c>
    </row>
    <row r="1253" spans="1:10" ht="15.75" thickBot="1" x14ac:dyDescent="0.3">
      <c r="A1253" s="188"/>
      <c r="B1253" s="203"/>
      <c r="C1253" s="363"/>
      <c r="D1253" s="364"/>
      <c r="E1253" s="355"/>
      <c r="F1253" s="356" t="s">
        <v>452</v>
      </c>
      <c r="G1253" s="306">
        <f>H1252+H1246</f>
        <v>0</v>
      </c>
      <c r="H1253" s="298">
        <f>IF($A$3=2,ROUND((H1246+H1252),2),IF($A$3=3,ROUND((H1246+H1252),-1),ROUND((H1246+H1252),0)))</f>
        <v>0</v>
      </c>
      <c r="I1253" s="246" t="e">
        <f>#REF!</f>
        <v>#REF!</v>
      </c>
      <c r="J1253" s="211"/>
    </row>
    <row r="1254" spans="1:10" ht="15.75" thickTop="1" x14ac:dyDescent="0.25">
      <c r="A1254" s="212" t="s">
        <v>392</v>
      </c>
      <c r="B1254" s="203"/>
      <c r="C1254" s="199"/>
      <c r="D1254" s="200"/>
      <c r="E1254" s="21"/>
      <c r="F1254" s="21"/>
      <c r="G1254" s="21"/>
      <c r="H1254" s="21"/>
      <c r="I1254" s="218"/>
      <c r="J1254" s="219" t="s">
        <v>77</v>
      </c>
    </row>
    <row r="1255" spans="1:10" ht="15.75" thickBot="1" x14ac:dyDescent="0.3">
      <c r="A1255" s="212"/>
      <c r="B1255" s="203"/>
      <c r="C1255" s="199"/>
      <c r="D1255" s="200"/>
      <c r="E1255" s="21"/>
      <c r="F1255" s="21"/>
      <c r="G1255" s="21"/>
      <c r="H1255" s="21"/>
      <c r="I1255" s="224"/>
      <c r="J1255" s="225"/>
    </row>
    <row r="1256" spans="1:10" ht="15.75" thickTop="1" x14ac:dyDescent="0.25">
      <c r="A1256" s="212" t="s">
        <v>407</v>
      </c>
      <c r="B1256" s="203"/>
      <c r="C1256" s="399" t="s">
        <v>274</v>
      </c>
      <c r="D1256" s="400"/>
      <c r="E1256" s="400"/>
      <c r="F1256" s="400"/>
      <c r="G1256" s="204"/>
      <c r="H1256" s="205" t="s">
        <v>650</v>
      </c>
      <c r="I1256" s="224"/>
      <c r="J1256" s="225"/>
    </row>
    <row r="1257" spans="1:10" x14ac:dyDescent="0.25">
      <c r="A1257" s="212">
        <v>200009</v>
      </c>
      <c r="B1257" s="203" t="s">
        <v>408</v>
      </c>
      <c r="C1257" s="401"/>
      <c r="D1257" s="402"/>
      <c r="E1257" s="402"/>
      <c r="F1257" s="402"/>
      <c r="G1257" s="208"/>
      <c r="H1257" s="209">
        <v>1.38</v>
      </c>
      <c r="I1257" s="218" t="e">
        <f>I1253 * (#REF! * (1+#REF!/100))</f>
        <v>#REF!</v>
      </c>
      <c r="J1257" s="219" t="e">
        <f>#REF! * I1253</f>
        <v>#REF!</v>
      </c>
    </row>
    <row r="1258" spans="1:10" x14ac:dyDescent="0.25">
      <c r="A1258" s="188" t="s">
        <v>411</v>
      </c>
      <c r="B1258" s="203"/>
      <c r="C1258" s="213" t="s">
        <v>73</v>
      </c>
      <c r="D1258" s="214" t="s">
        <v>74</v>
      </c>
      <c r="E1258" s="215" t="s">
        <v>75</v>
      </c>
      <c r="F1258" s="215" t="s">
        <v>393</v>
      </c>
      <c r="G1258" s="216" t="s">
        <v>394</v>
      </c>
      <c r="H1258" s="217" t="s">
        <v>77</v>
      </c>
      <c r="I1258" s="224"/>
      <c r="J1258" s="229" t="e">
        <f>SUM(J1256:J1257)</f>
        <v>#REF!</v>
      </c>
    </row>
    <row r="1259" spans="1:10" x14ac:dyDescent="0.25">
      <c r="A1259" s="212" t="s">
        <v>413</v>
      </c>
      <c r="B1259" s="203"/>
      <c r="C1259" s="220"/>
      <c r="D1259" s="188"/>
      <c r="E1259" s="221"/>
      <c r="F1259" s="221"/>
      <c r="G1259" s="222"/>
      <c r="H1259" s="223"/>
      <c r="I1259" s="224"/>
      <c r="J1259" s="225"/>
    </row>
    <row r="1260" spans="1:10" x14ac:dyDescent="0.25">
      <c r="A1260" s="212">
        <v>300026</v>
      </c>
      <c r="B1260" s="203" t="s">
        <v>414</v>
      </c>
      <c r="C1260" s="226" t="s">
        <v>396</v>
      </c>
      <c r="D1260" s="188"/>
      <c r="E1260" s="221"/>
      <c r="F1260" s="221"/>
      <c r="G1260" s="222"/>
      <c r="H1260" s="223"/>
      <c r="I1260" s="218" t="e">
        <f>I1253 * (#REF! * (1+#REF!/100))</f>
        <v>#REF!</v>
      </c>
      <c r="J1260" s="219" t="e">
        <f>#REF! * I1253</f>
        <v>#REF!</v>
      </c>
    </row>
    <row r="1261" spans="1:10" x14ac:dyDescent="0.25">
      <c r="A1261" s="212">
        <v>300002</v>
      </c>
      <c r="B1261" s="203" t="s">
        <v>414</v>
      </c>
      <c r="C1261" s="213" t="s">
        <v>398</v>
      </c>
      <c r="D1261" s="214" t="s">
        <v>399</v>
      </c>
      <c r="E1261" s="215"/>
      <c r="F1261" s="215"/>
      <c r="G1261" s="216"/>
      <c r="H1261" s="217">
        <f>TRUNC(E1261 * (1 + F1261 / 100) * G1261,2)</f>
        <v>0</v>
      </c>
      <c r="I1261" s="218" t="e">
        <f>I1253 * (#REF! * (1+#REF!/100))</f>
        <v>#REF!</v>
      </c>
      <c r="J1261" s="219" t="e">
        <f>#REF! * I1253</f>
        <v>#REF!</v>
      </c>
    </row>
    <row r="1262" spans="1:10" x14ac:dyDescent="0.25">
      <c r="A1262" s="212">
        <v>300050</v>
      </c>
      <c r="B1262" s="203" t="s">
        <v>414</v>
      </c>
      <c r="C1262" s="213" t="s">
        <v>688</v>
      </c>
      <c r="D1262" s="214" t="s">
        <v>434</v>
      </c>
      <c r="E1262" s="215"/>
      <c r="F1262" s="215"/>
      <c r="G1262" s="216"/>
      <c r="H1262" s="217">
        <f>TRUNC(E1262 * (1 + F1262 / 100) * G1262,2)</f>
        <v>0</v>
      </c>
      <c r="I1262" s="218" t="e">
        <f>I1253 * (#REF! * (1+#REF!/100))</f>
        <v>#REF!</v>
      </c>
      <c r="J1262" s="219" t="e">
        <f>#REF! * I1253</f>
        <v>#REF!</v>
      </c>
    </row>
    <row r="1263" spans="1:10" x14ac:dyDescent="0.25">
      <c r="A1263" s="188" t="s">
        <v>417</v>
      </c>
      <c r="B1263" s="203"/>
      <c r="C1263" s="220"/>
      <c r="D1263" s="188"/>
      <c r="E1263" s="221"/>
      <c r="F1263" s="221"/>
      <c r="G1263" s="222" t="s">
        <v>406</v>
      </c>
      <c r="H1263" s="228">
        <f>SUM(H1260:H1262)</f>
        <v>0</v>
      </c>
      <c r="I1263" s="224"/>
      <c r="J1263" s="229" t="e">
        <f>SUM(J1259:J1262)</f>
        <v>#REF!</v>
      </c>
    </row>
    <row r="1264" spans="1:10" x14ac:dyDescent="0.25">
      <c r="A1264" s="188" t="s">
        <v>419</v>
      </c>
      <c r="B1264" s="21"/>
      <c r="C1264" s="226" t="s">
        <v>408</v>
      </c>
      <c r="D1264" s="188"/>
      <c r="E1264" s="221"/>
      <c r="F1264" s="221"/>
      <c r="G1264" s="222"/>
      <c r="H1264" s="223"/>
      <c r="I1264" s="224"/>
      <c r="J1264" s="225"/>
    </row>
    <row r="1265" spans="1:10" x14ac:dyDescent="0.25">
      <c r="A1265" s="212"/>
      <c r="B1265" s="203"/>
      <c r="C1265" s="213" t="s">
        <v>488</v>
      </c>
      <c r="D1265" s="214" t="s">
        <v>410</v>
      </c>
      <c r="E1265" s="215"/>
      <c r="F1265" s="215"/>
      <c r="G1265" s="216"/>
      <c r="H1265" s="217">
        <f>TRUNC(E1265* (1 + F1265 / 100) * G1265,2)</f>
        <v>0</v>
      </c>
      <c r="I1265" s="218"/>
      <c r="J1265" s="219"/>
    </row>
    <row r="1266" spans="1:10" x14ac:dyDescent="0.25">
      <c r="A1266" s="227" t="s">
        <v>421</v>
      </c>
      <c r="B1266" s="21"/>
      <c r="C1266" s="220"/>
      <c r="D1266" s="188"/>
      <c r="E1266" s="221"/>
      <c r="F1266" s="221"/>
      <c r="G1266" s="222" t="s">
        <v>412</v>
      </c>
      <c r="H1266" s="228">
        <f>SUM(H1264:H1265)</f>
        <v>0</v>
      </c>
      <c r="I1266" s="224"/>
      <c r="J1266" s="219">
        <f>SUM(J1264:J1265)</f>
        <v>0</v>
      </c>
    </row>
    <row r="1267" spans="1:10" x14ac:dyDescent="0.25">
      <c r="A1267" s="188"/>
      <c r="B1267" s="232"/>
      <c r="C1267" s="230" t="s">
        <v>414</v>
      </c>
      <c r="D1267" s="188"/>
      <c r="E1267" s="221"/>
      <c r="F1267" s="221"/>
      <c r="G1267" s="222"/>
      <c r="H1267" s="223"/>
      <c r="I1267" s="233"/>
      <c r="J1267" s="225"/>
    </row>
    <row r="1268" spans="1:10" ht="15.75" thickBot="1" x14ac:dyDescent="0.3">
      <c r="A1268" s="188" t="s">
        <v>423</v>
      </c>
      <c r="B1268" s="232"/>
      <c r="C1268" s="213" t="s">
        <v>415</v>
      </c>
      <c r="D1268" s="214" t="s">
        <v>416</v>
      </c>
      <c r="E1268" s="215"/>
      <c r="F1268" s="215"/>
      <c r="G1268" s="216"/>
      <c r="H1268" s="217">
        <f>TRUNC(E1268* (1 + F1268 / 100) * G1268,2)</f>
        <v>0</v>
      </c>
      <c r="I1268" s="240" t="e">
        <f>SUM(J1254:J1267)/2</f>
        <v>#REF!</v>
      </c>
      <c r="J1268" s="293" t="e">
        <f>IF($A$2="CD",IF($A$3=1,ROUND(SUM(J1254:J1267)/2,0),IF($A$3=3,ROUND(SUM(J1254:J1267)/2,-1),SUM(J1254:J1267)/2)),SUM(J1254:J1267)/2)</f>
        <v>#REF!</v>
      </c>
    </row>
    <row r="1269" spans="1:10" ht="15.75" thickTop="1" x14ac:dyDescent="0.25">
      <c r="A1269" s="188" t="s">
        <v>446</v>
      </c>
      <c r="B1269" s="232"/>
      <c r="C1269" s="213" t="s">
        <v>689</v>
      </c>
      <c r="D1269" s="214" t="s">
        <v>437</v>
      </c>
      <c r="E1269" s="215"/>
      <c r="F1269" s="215"/>
      <c r="G1269" s="216"/>
      <c r="H1269" s="217">
        <f>TRUNC(E1269 * (1 + F1269 / 100) * G1269,2)</f>
        <v>0</v>
      </c>
      <c r="I1269" s="224"/>
      <c r="J1269" s="252"/>
    </row>
    <row r="1270" spans="1:10" x14ac:dyDescent="0.25">
      <c r="A1270" s="212" t="s">
        <v>361</v>
      </c>
      <c r="B1270" s="232"/>
      <c r="C1270" s="213" t="s">
        <v>443</v>
      </c>
      <c r="D1270" s="214" t="s">
        <v>444</v>
      </c>
      <c r="E1270" s="215"/>
      <c r="F1270" s="215"/>
      <c r="G1270" s="216"/>
      <c r="H1270" s="217">
        <f>TRUNC(E1270* (1 + F1270 / 100) * G1270,2)</f>
        <v>0</v>
      </c>
      <c r="I1270" s="224"/>
      <c r="J1270" s="219" t="e">
        <f>ROUND(J1268*#REF!,2)</f>
        <v>#REF!</v>
      </c>
    </row>
    <row r="1271" spans="1:10" x14ac:dyDescent="0.25">
      <c r="A1271" s="212" t="s">
        <v>447</v>
      </c>
      <c r="B1271" s="232"/>
      <c r="C1271" s="213" t="s">
        <v>489</v>
      </c>
      <c r="D1271" s="214" t="s">
        <v>437</v>
      </c>
      <c r="E1271" s="215"/>
      <c r="F1271" s="215"/>
      <c r="G1271" s="216"/>
      <c r="H1271" s="217">
        <f>TRUNC(E1271* (1 + F1271 / 100) * G1271,2)</f>
        <v>0</v>
      </c>
      <c r="I1271" s="224"/>
      <c r="J1271" s="219" t="e">
        <f>ROUND(J1268*#REF!,2)</f>
        <v>#REF!</v>
      </c>
    </row>
    <row r="1272" spans="1:10" x14ac:dyDescent="0.25">
      <c r="A1272" s="212" t="s">
        <v>448</v>
      </c>
      <c r="B1272" s="232"/>
      <c r="C1272" s="220"/>
      <c r="D1272" s="188"/>
      <c r="E1272" s="221"/>
      <c r="F1272" s="221"/>
      <c r="G1272" s="222" t="s">
        <v>418</v>
      </c>
      <c r="H1272" s="228">
        <f>SUM(H1267:H1271)</f>
        <v>0</v>
      </c>
      <c r="I1272" s="224"/>
      <c r="J1272" s="219" t="e">
        <f>ROUND(J1268*#REF!,2)</f>
        <v>#REF!</v>
      </c>
    </row>
    <row r="1273" spans="1:10" x14ac:dyDescent="0.25">
      <c r="A1273" s="212" t="s">
        <v>379</v>
      </c>
      <c r="B1273" s="232"/>
      <c r="C1273" s="226" t="s">
        <v>420</v>
      </c>
      <c r="D1273" s="188"/>
      <c r="E1273" s="221"/>
      <c r="F1273" s="221"/>
      <c r="G1273" s="222"/>
      <c r="H1273" s="223"/>
      <c r="I1273" s="224"/>
      <c r="J1273" s="219" t="e">
        <f>ROUND(J1272*#REF!,2)</f>
        <v>#REF!</v>
      </c>
    </row>
    <row r="1274" spans="1:10" x14ac:dyDescent="0.25">
      <c r="A1274" s="188" t="s">
        <v>449</v>
      </c>
      <c r="B1274" s="232"/>
      <c r="C1274" s="213"/>
      <c r="D1274" s="214"/>
      <c r="E1274" s="215"/>
      <c r="F1274" s="215"/>
      <c r="G1274" s="216"/>
      <c r="H1274" s="217"/>
      <c r="I1274" s="233"/>
      <c r="J1274" s="261" t="e">
        <f>SUM(J1270:J1273)</f>
        <v>#REF!</v>
      </c>
    </row>
    <row r="1275" spans="1:10" ht="15.75" thickBot="1" x14ac:dyDescent="0.3">
      <c r="A1275" s="188" t="s">
        <v>451</v>
      </c>
      <c r="B1275" s="232"/>
      <c r="C1275" s="220"/>
      <c r="D1275" s="188"/>
      <c r="E1275" s="221"/>
      <c r="F1275" s="221"/>
      <c r="G1275" s="222" t="s">
        <v>422</v>
      </c>
      <c r="H1275" s="217">
        <f>SUM(H1273:H1274)</f>
        <v>0</v>
      </c>
      <c r="I1275" s="240"/>
      <c r="J1275" s="293" t="e">
        <f>IF($A$3=2,ROUND((J1268+J1274),2),IF($A$3=3,ROUND((J1268+J1274),-1),ROUND((J1268+J1274),0)))</f>
        <v>#REF!</v>
      </c>
    </row>
    <row r="1276" spans="1:10" ht="15.75" thickTop="1" x14ac:dyDescent="0.25">
      <c r="C1276" s="220"/>
      <c r="D1276" s="188"/>
      <c r="E1276" s="221"/>
      <c r="F1276" s="221"/>
      <c r="G1276" s="222"/>
      <c r="H1276" s="223"/>
      <c r="I1276" s="201"/>
      <c r="J1276" s="202"/>
    </row>
    <row r="1277" spans="1:10" ht="15.75" thickBot="1" x14ac:dyDescent="0.3">
      <c r="C1277" s="234"/>
      <c r="D1277" s="235"/>
      <c r="E1277" s="295"/>
      <c r="F1277" s="296" t="s">
        <v>424</v>
      </c>
      <c r="G1277" s="297">
        <f>SUM(H1258:H1276)/2</f>
        <v>0</v>
      </c>
      <c r="H1277" s="298"/>
      <c r="I1277" s="201"/>
      <c r="J1277" s="202"/>
    </row>
    <row r="1278" spans="1:10" ht="16.5" thickTop="1" thickBot="1" x14ac:dyDescent="0.3">
      <c r="C1278" s="247" t="s">
        <v>371</v>
      </c>
      <c r="D1278" s="248"/>
      <c r="E1278" s="249"/>
      <c r="F1278" s="249"/>
      <c r="G1278" s="250"/>
      <c r="H1278" s="251"/>
      <c r="I1278" s="201"/>
      <c r="J1278" s="202"/>
    </row>
    <row r="1279" spans="1:10" ht="15.75" thickTop="1" x14ac:dyDescent="0.25">
      <c r="A1279" s="188" t="s">
        <v>690</v>
      </c>
      <c r="B1279" s="203"/>
      <c r="C1279" s="253" t="s">
        <v>373</v>
      </c>
      <c r="D1279" s="254"/>
      <c r="E1279" s="255"/>
      <c r="F1279" s="256"/>
      <c r="G1279" s="257"/>
      <c r="H1279" s="258">
        <f>ROUND(H1277*F1279,2)</f>
        <v>0</v>
      </c>
      <c r="I1279" s="206" t="s">
        <v>389</v>
      </c>
      <c r="J1279" s="207" t="s">
        <v>390</v>
      </c>
    </row>
    <row r="1280" spans="1:10" x14ac:dyDescent="0.25">
      <c r="A1280" s="188"/>
      <c r="B1280" s="203"/>
      <c r="C1280" s="253" t="s">
        <v>374</v>
      </c>
      <c r="D1280" s="254"/>
      <c r="E1280" s="255"/>
      <c r="F1280" s="256"/>
      <c r="G1280" s="257"/>
      <c r="H1280" s="258">
        <f>ROUND(H1277*F1280,2)</f>
        <v>0</v>
      </c>
      <c r="I1280" s="246" t="e">
        <f>#REF!</f>
        <v>#REF!</v>
      </c>
      <c r="J1280" s="211"/>
    </row>
    <row r="1281" spans="1:10" x14ac:dyDescent="0.25">
      <c r="A1281" s="212" t="s">
        <v>392</v>
      </c>
      <c r="B1281" s="203"/>
      <c r="C1281" s="253" t="s">
        <v>375</v>
      </c>
      <c r="D1281" s="254"/>
      <c r="E1281" s="255"/>
      <c r="F1281" s="256"/>
      <c r="G1281" s="257"/>
      <c r="H1281" s="258">
        <f>ROUND(H1277*F1281,2)</f>
        <v>0</v>
      </c>
      <c r="I1281" s="218"/>
      <c r="J1281" s="219" t="s">
        <v>77</v>
      </c>
    </row>
    <row r="1282" spans="1:10" x14ac:dyDescent="0.25">
      <c r="A1282" s="212"/>
      <c r="B1282" s="203"/>
      <c r="C1282" s="253" t="s">
        <v>377</v>
      </c>
      <c r="D1282" s="254"/>
      <c r="E1282" s="255"/>
      <c r="F1282" s="256"/>
      <c r="G1282" s="257"/>
      <c r="H1282" s="258">
        <f>ROUND(H1281*F1282,2)</f>
        <v>0</v>
      </c>
      <c r="I1282" s="224"/>
      <c r="J1282" s="225"/>
    </row>
    <row r="1283" spans="1:10" x14ac:dyDescent="0.25">
      <c r="A1283" s="212" t="s">
        <v>395</v>
      </c>
      <c r="B1283" s="203"/>
      <c r="C1283" s="226" t="s">
        <v>450</v>
      </c>
      <c r="D1283" s="188"/>
      <c r="E1283" s="221"/>
      <c r="F1283" s="221"/>
      <c r="G1283" s="259"/>
      <c r="H1283" s="260">
        <f>SUM(H1279:H1282)</f>
        <v>0</v>
      </c>
      <c r="I1283" s="224"/>
      <c r="J1283" s="225"/>
    </row>
    <row r="1284" spans="1:10" ht="15.75" thickBot="1" x14ac:dyDescent="0.3">
      <c r="A1284" s="212">
        <v>101651</v>
      </c>
      <c r="B1284" s="203" t="s">
        <v>457</v>
      </c>
      <c r="C1284" s="304"/>
      <c r="D1284" s="305"/>
      <c r="E1284" s="295"/>
      <c r="F1284" s="296" t="s">
        <v>452</v>
      </c>
      <c r="G1284" s="306">
        <f>H1283+H1277</f>
        <v>0</v>
      </c>
      <c r="H1284" s="298">
        <f>IF($A$3=2,ROUND((H1277+H1283),2),IF($A$3=3,ROUND((H1277+H1283),-1),ROUND((H1277+H1283),0)))</f>
        <v>0</v>
      </c>
      <c r="I1284" s="218" t="e">
        <f>I1280 * (#REF! * (1+#REF!/100))</f>
        <v>#REF!</v>
      </c>
      <c r="J1284" s="219" t="e">
        <f>#REF! * I1280</f>
        <v>#REF!</v>
      </c>
    </row>
    <row r="1285" spans="1:10" ht="16.5" thickTop="1" thickBot="1" x14ac:dyDescent="0.3">
      <c r="A1285" s="212">
        <v>100107</v>
      </c>
      <c r="B1285" s="203" t="s">
        <v>459</v>
      </c>
      <c r="C1285" s="199"/>
      <c r="D1285" s="200"/>
      <c r="E1285" s="21"/>
      <c r="F1285" s="21"/>
      <c r="G1285" s="21"/>
      <c r="H1285" s="21"/>
      <c r="I1285" s="218" t="e">
        <f>I1280 * (#REF! * (1+#REF!/100))</f>
        <v>#REF!</v>
      </c>
      <c r="J1285" s="219" t="e">
        <f>#REF! * I1280</f>
        <v>#REF!</v>
      </c>
    </row>
    <row r="1286" spans="1:10" ht="15.75" thickTop="1" x14ac:dyDescent="0.25">
      <c r="A1286" s="212">
        <v>100013</v>
      </c>
      <c r="B1286" s="203" t="s">
        <v>462</v>
      </c>
      <c r="C1286" s="399" t="s">
        <v>276</v>
      </c>
      <c r="D1286" s="400"/>
      <c r="E1286" s="400"/>
      <c r="F1286" s="400"/>
      <c r="G1286" s="204"/>
      <c r="H1286" s="205" t="s">
        <v>440</v>
      </c>
      <c r="I1286" s="218" t="e">
        <f>I1280 * (#REF! * (1+#REF!/100))</f>
        <v>#REF!</v>
      </c>
      <c r="J1286" s="219" t="e">
        <f>#REF! * I1280</f>
        <v>#REF!</v>
      </c>
    </row>
    <row r="1287" spans="1:10" x14ac:dyDescent="0.25">
      <c r="A1287" s="227" t="s">
        <v>405</v>
      </c>
      <c r="B1287" s="203"/>
      <c r="C1287" s="401"/>
      <c r="D1287" s="402"/>
      <c r="E1287" s="402"/>
      <c r="F1287" s="402"/>
      <c r="G1287" s="208"/>
      <c r="H1287" s="209">
        <v>1.39</v>
      </c>
      <c r="I1287" s="224"/>
      <c r="J1287" s="229" t="e">
        <f>SUM(J1283:J1286)</f>
        <v>#REF!</v>
      </c>
    </row>
    <row r="1288" spans="1:10" x14ac:dyDescent="0.25">
      <c r="A1288" s="212" t="s">
        <v>407</v>
      </c>
      <c r="B1288" s="203"/>
      <c r="C1288" s="213" t="s">
        <v>73</v>
      </c>
      <c r="D1288" s="214" t="s">
        <v>74</v>
      </c>
      <c r="E1288" s="215" t="s">
        <v>75</v>
      </c>
      <c r="F1288" s="215" t="s">
        <v>393</v>
      </c>
      <c r="G1288" s="216" t="s">
        <v>394</v>
      </c>
      <c r="H1288" s="217" t="s">
        <v>77</v>
      </c>
      <c r="I1288" s="224"/>
      <c r="J1288" s="225"/>
    </row>
    <row r="1289" spans="1:10" x14ac:dyDescent="0.25">
      <c r="A1289" s="212">
        <v>200010</v>
      </c>
      <c r="B1289" s="203" t="s">
        <v>408</v>
      </c>
      <c r="C1289" s="220"/>
      <c r="D1289" s="188"/>
      <c r="E1289" s="221"/>
      <c r="F1289" s="221"/>
      <c r="G1289" s="222"/>
      <c r="H1289" s="223"/>
      <c r="I1289" s="218" t="e">
        <f>I1280 * (#REF! * (1+#REF!/100))</f>
        <v>#REF!</v>
      </c>
      <c r="J1289" s="219" t="e">
        <f>#REF! * I1280</f>
        <v>#REF!</v>
      </c>
    </row>
    <row r="1290" spans="1:10" x14ac:dyDescent="0.25">
      <c r="A1290" s="212">
        <v>200023</v>
      </c>
      <c r="B1290" s="203" t="s">
        <v>408</v>
      </c>
      <c r="C1290" s="226" t="s">
        <v>396</v>
      </c>
      <c r="D1290" s="188"/>
      <c r="E1290" s="221"/>
      <c r="F1290" s="221"/>
      <c r="G1290" s="222"/>
      <c r="H1290" s="223"/>
      <c r="I1290" s="218" t="e">
        <f>I1280 * (#REF! * (1+#REF!/100))</f>
        <v>#REF!</v>
      </c>
      <c r="J1290" s="219" t="e">
        <f>#REF! * I1280</f>
        <v>#REF!</v>
      </c>
    </row>
    <row r="1291" spans="1:10" x14ac:dyDescent="0.25">
      <c r="A1291" s="212">
        <v>200026</v>
      </c>
      <c r="B1291" s="203" t="s">
        <v>408</v>
      </c>
      <c r="C1291" s="213" t="s">
        <v>550</v>
      </c>
      <c r="D1291" s="214" t="s">
        <v>123</v>
      </c>
      <c r="E1291" s="215"/>
      <c r="F1291" s="215"/>
      <c r="G1291" s="216"/>
      <c r="H1291" s="217"/>
      <c r="I1291" s="218" t="e">
        <f>I1280 * (#REF! * (1+#REF!/100))</f>
        <v>#REF!</v>
      </c>
      <c r="J1291" s="219" t="e">
        <f>#REF! * I1280</f>
        <v>#REF!</v>
      </c>
    </row>
    <row r="1292" spans="1:10" x14ac:dyDescent="0.25">
      <c r="A1292" s="227" t="s">
        <v>411</v>
      </c>
      <c r="B1292" s="203"/>
      <c r="C1292" s="220"/>
      <c r="D1292" s="188"/>
      <c r="E1292" s="221"/>
      <c r="F1292" s="221"/>
      <c r="G1292" s="222" t="s">
        <v>406</v>
      </c>
      <c r="H1292" s="228">
        <f>SUM(H1290:H1291)</f>
        <v>0</v>
      </c>
      <c r="I1292" s="224"/>
      <c r="J1292" s="229" t="e">
        <f>SUM(J1288:J1291)</f>
        <v>#REF!</v>
      </c>
    </row>
    <row r="1293" spans="1:10" x14ac:dyDescent="0.25">
      <c r="A1293" s="212" t="s">
        <v>413</v>
      </c>
      <c r="B1293" s="203"/>
      <c r="C1293" s="226" t="s">
        <v>408</v>
      </c>
      <c r="D1293" s="188"/>
      <c r="E1293" s="221"/>
      <c r="F1293" s="221"/>
      <c r="G1293" s="222"/>
      <c r="H1293" s="223"/>
      <c r="I1293" s="224"/>
      <c r="J1293" s="225"/>
    </row>
    <row r="1294" spans="1:10" x14ac:dyDescent="0.25">
      <c r="A1294" s="212">
        <v>300048</v>
      </c>
      <c r="B1294" s="203" t="s">
        <v>414</v>
      </c>
      <c r="C1294" s="213" t="s">
        <v>488</v>
      </c>
      <c r="D1294" s="214" t="s">
        <v>410</v>
      </c>
      <c r="E1294" s="215"/>
      <c r="F1294" s="215"/>
      <c r="G1294" s="216"/>
      <c r="H1294" s="217">
        <f>TRUNC(E1294* (1 + F1294 / 100) * G1294,2)</f>
        <v>0</v>
      </c>
      <c r="I1294" s="218" t="e">
        <f>I1280 * (#REF! * (1+#REF!/100))</f>
        <v>#REF!</v>
      </c>
      <c r="J1294" s="219" t="e">
        <f>#REF! * I1280</f>
        <v>#REF!</v>
      </c>
    </row>
    <row r="1295" spans="1:10" x14ac:dyDescent="0.25">
      <c r="A1295" s="212">
        <v>300039</v>
      </c>
      <c r="B1295" s="203" t="s">
        <v>414</v>
      </c>
      <c r="C1295" s="220"/>
      <c r="D1295" s="188"/>
      <c r="E1295" s="221"/>
      <c r="F1295" s="221"/>
      <c r="G1295" s="222" t="s">
        <v>412</v>
      </c>
      <c r="H1295" s="228">
        <f>SUM(H1293:H1294)</f>
        <v>0</v>
      </c>
      <c r="I1295" s="218" t="e">
        <f>I1280 * (#REF! * (1+#REF!/100))</f>
        <v>#REF!</v>
      </c>
      <c r="J1295" s="219" t="e">
        <f>#REF! * I1280</f>
        <v>#REF!</v>
      </c>
    </row>
    <row r="1296" spans="1:10" x14ac:dyDescent="0.25">
      <c r="A1296" s="212">
        <v>309250</v>
      </c>
      <c r="B1296" s="203" t="s">
        <v>414</v>
      </c>
      <c r="C1296" s="230" t="s">
        <v>414</v>
      </c>
      <c r="D1296" s="188"/>
      <c r="E1296" s="221"/>
      <c r="F1296" s="221"/>
      <c r="G1296" s="222"/>
      <c r="H1296" s="223"/>
      <c r="I1296" s="218" t="e">
        <f>I1280 * (#REF! * (1+#REF!/100))</f>
        <v>#REF!</v>
      </c>
      <c r="J1296" s="219" t="e">
        <f>#REF! * I1280</f>
        <v>#REF!</v>
      </c>
    </row>
    <row r="1297" spans="1:10" x14ac:dyDescent="0.25">
      <c r="A1297" s="212">
        <v>300026</v>
      </c>
      <c r="B1297" s="203" t="s">
        <v>414</v>
      </c>
      <c r="C1297" s="213" t="s">
        <v>415</v>
      </c>
      <c r="D1297" s="214" t="s">
        <v>416</v>
      </c>
      <c r="E1297" s="215"/>
      <c r="F1297" s="215"/>
      <c r="G1297" s="216"/>
      <c r="H1297" s="217">
        <f>TRUNC(E1297* (1 + F1297 / 100) * G1297,2)</f>
        <v>0</v>
      </c>
      <c r="I1297" s="218" t="e">
        <f>I1280 * (#REF! * (1+#REF!/100))</f>
        <v>#REF!</v>
      </c>
      <c r="J1297" s="219" t="e">
        <f>#REF! * I1280</f>
        <v>#REF!</v>
      </c>
    </row>
    <row r="1298" spans="1:10" x14ac:dyDescent="0.25">
      <c r="A1298" s="212">
        <v>300035</v>
      </c>
      <c r="B1298" s="203" t="s">
        <v>414</v>
      </c>
      <c r="C1298" s="213" t="s">
        <v>443</v>
      </c>
      <c r="D1298" s="214" t="s">
        <v>444</v>
      </c>
      <c r="E1298" s="215"/>
      <c r="F1298" s="215"/>
      <c r="G1298" s="216"/>
      <c r="H1298" s="217">
        <f>TRUNC(E1298* (1 + F1298 / 100) * G1298,2)</f>
        <v>0</v>
      </c>
      <c r="I1298" s="218" t="e">
        <f>I1280 * (#REF! * (1+#REF!/100))</f>
        <v>#REF!</v>
      </c>
      <c r="J1298" s="219" t="e">
        <f>#REF! * I1280</f>
        <v>#REF!</v>
      </c>
    </row>
    <row r="1299" spans="1:10" x14ac:dyDescent="0.25">
      <c r="A1299" s="212">
        <v>300002</v>
      </c>
      <c r="B1299" s="203" t="s">
        <v>414</v>
      </c>
      <c r="C1299" s="220"/>
      <c r="D1299" s="188"/>
      <c r="E1299" s="221"/>
      <c r="F1299" s="221"/>
      <c r="G1299" s="222" t="s">
        <v>418</v>
      </c>
      <c r="H1299" s="228">
        <f>SUM(H1296:H1298)</f>
        <v>0</v>
      </c>
      <c r="I1299" s="218" t="e">
        <f>I1280 * (#REF! * (1+#REF!/100))</f>
        <v>#REF!</v>
      </c>
      <c r="J1299" s="219" t="e">
        <f>#REF! * I1280</f>
        <v>#REF!</v>
      </c>
    </row>
    <row r="1300" spans="1:10" x14ac:dyDescent="0.25">
      <c r="A1300" s="227" t="s">
        <v>417</v>
      </c>
      <c r="B1300" s="203"/>
      <c r="C1300" s="226" t="s">
        <v>420</v>
      </c>
      <c r="D1300" s="188"/>
      <c r="E1300" s="221"/>
      <c r="F1300" s="221"/>
      <c r="G1300" s="222"/>
      <c r="H1300" s="223"/>
      <c r="I1300" s="224"/>
      <c r="J1300" s="229" t="e">
        <f>SUM(J1293:J1299)</f>
        <v>#REF!</v>
      </c>
    </row>
    <row r="1301" spans="1:10" x14ac:dyDescent="0.25">
      <c r="A1301" s="188" t="s">
        <v>419</v>
      </c>
      <c r="B1301" s="231"/>
      <c r="C1301" s="213"/>
      <c r="D1301" s="214"/>
      <c r="E1301" s="215"/>
      <c r="F1301" s="215"/>
      <c r="G1301" s="216"/>
      <c r="H1301" s="217"/>
      <c r="I1301" s="224"/>
      <c r="J1301" s="225"/>
    </row>
    <row r="1302" spans="1:10" x14ac:dyDescent="0.25">
      <c r="A1302" s="212"/>
      <c r="B1302" s="203"/>
      <c r="C1302" s="220"/>
      <c r="D1302" s="188"/>
      <c r="E1302" s="221"/>
      <c r="F1302" s="221"/>
      <c r="G1302" s="222" t="s">
        <v>422</v>
      </c>
      <c r="H1302" s="217">
        <f>SUM(H1300:H1301)</f>
        <v>0</v>
      </c>
      <c r="I1302" s="218"/>
      <c r="J1302" s="219"/>
    </row>
    <row r="1303" spans="1:10" x14ac:dyDescent="0.25">
      <c r="A1303" s="227" t="s">
        <v>421</v>
      </c>
      <c r="B1303" s="231"/>
      <c r="C1303" s="220"/>
      <c r="D1303" s="188"/>
      <c r="E1303" s="221"/>
      <c r="F1303" s="221"/>
      <c r="G1303" s="222"/>
      <c r="H1303" s="223"/>
      <c r="I1303" s="224"/>
      <c r="J1303" s="219">
        <f>SUM(J1301:J1302)</f>
        <v>0</v>
      </c>
    </row>
    <row r="1304" spans="1:10" ht="15.75" thickBot="1" x14ac:dyDescent="0.3">
      <c r="A1304" s="188"/>
      <c r="B1304" s="232"/>
      <c r="C1304" s="234"/>
      <c r="D1304" s="235"/>
      <c r="E1304" s="295"/>
      <c r="F1304" s="296" t="s">
        <v>424</v>
      </c>
      <c r="G1304" s="297">
        <f>SUM(H1288:H1303)/2</f>
        <v>0</v>
      </c>
      <c r="H1304" s="298"/>
      <c r="I1304" s="224"/>
      <c r="J1304" s="225"/>
    </row>
    <row r="1305" spans="1:10" ht="16.5" thickTop="1" thickBot="1" x14ac:dyDescent="0.3">
      <c r="A1305" s="188" t="s">
        <v>423</v>
      </c>
      <c r="B1305" s="232"/>
      <c r="C1305" s="247" t="s">
        <v>371</v>
      </c>
      <c r="D1305" s="248"/>
      <c r="E1305" s="249"/>
      <c r="F1305" s="249"/>
      <c r="G1305" s="250"/>
      <c r="H1305" s="251"/>
      <c r="I1305" s="240" t="e">
        <f>SUM(J1281:J1304)/2</f>
        <v>#REF!</v>
      </c>
      <c r="J1305" s="293" t="e">
        <f>IF($A$2="CD",IF($A$3=1,ROUND(SUM(J1281:J1304)/2,0),IF($A$3=3,ROUND(SUM(J1281:J1304)/2,-1),SUM(J1281:J1304)/2)),SUM(J1281:J1304)/2)</f>
        <v>#REF!</v>
      </c>
    </row>
    <row r="1306" spans="1:10" ht="15.75" thickTop="1" x14ac:dyDescent="0.25">
      <c r="A1306" s="188" t="s">
        <v>446</v>
      </c>
      <c r="B1306" s="232"/>
      <c r="C1306" s="253" t="s">
        <v>373</v>
      </c>
      <c r="D1306" s="254"/>
      <c r="E1306" s="255"/>
      <c r="F1306" s="256"/>
      <c r="G1306" s="257"/>
      <c r="H1306" s="258">
        <f>ROUND(H1304*F1306,2)</f>
        <v>0</v>
      </c>
      <c r="I1306" s="224"/>
      <c r="J1306" s="252"/>
    </row>
    <row r="1307" spans="1:10" x14ac:dyDescent="0.25">
      <c r="A1307" s="212" t="s">
        <v>361</v>
      </c>
      <c r="B1307" s="232"/>
      <c r="C1307" s="253" t="s">
        <v>374</v>
      </c>
      <c r="D1307" s="254"/>
      <c r="E1307" s="255"/>
      <c r="F1307" s="256"/>
      <c r="G1307" s="257"/>
      <c r="H1307" s="258">
        <f>ROUND(H1304*F1307,2)</f>
        <v>0</v>
      </c>
      <c r="I1307" s="224"/>
      <c r="J1307" s="219" t="e">
        <f>ROUND(J1305*#REF!,2)</f>
        <v>#REF!</v>
      </c>
    </row>
    <row r="1308" spans="1:10" x14ac:dyDescent="0.25">
      <c r="A1308" s="212" t="s">
        <v>447</v>
      </c>
      <c r="B1308" s="232"/>
      <c r="C1308" s="253" t="s">
        <v>375</v>
      </c>
      <c r="D1308" s="254"/>
      <c r="E1308" s="255"/>
      <c r="F1308" s="256"/>
      <c r="G1308" s="257"/>
      <c r="H1308" s="258">
        <f>ROUND(H1304*F1308,2)</f>
        <v>0</v>
      </c>
      <c r="I1308" s="224"/>
      <c r="J1308" s="219" t="e">
        <f>ROUND(J1305*#REF!,2)</f>
        <v>#REF!</v>
      </c>
    </row>
    <row r="1309" spans="1:10" x14ac:dyDescent="0.25">
      <c r="A1309" s="212" t="s">
        <v>448</v>
      </c>
      <c r="B1309" s="232"/>
      <c r="C1309" s="253" t="s">
        <v>377</v>
      </c>
      <c r="D1309" s="254"/>
      <c r="E1309" s="255"/>
      <c r="F1309" s="256"/>
      <c r="G1309" s="257"/>
      <c r="H1309" s="258">
        <f>ROUND(H1308*F1309,2)</f>
        <v>0</v>
      </c>
      <c r="I1309" s="224"/>
      <c r="J1309" s="219" t="e">
        <f>ROUND(J1305*#REF!,2)</f>
        <v>#REF!</v>
      </c>
    </row>
    <row r="1310" spans="1:10" x14ac:dyDescent="0.25">
      <c r="A1310" s="212" t="s">
        <v>379</v>
      </c>
      <c r="B1310" s="232"/>
      <c r="C1310" s="226" t="s">
        <v>450</v>
      </c>
      <c r="D1310" s="188"/>
      <c r="E1310" s="221"/>
      <c r="F1310" s="221"/>
      <c r="G1310" s="259"/>
      <c r="H1310" s="260">
        <f>SUM(H1306:H1309)</f>
        <v>0</v>
      </c>
      <c r="I1310" s="224"/>
      <c r="J1310" s="219" t="e">
        <f>ROUND(J1309*#REF!,2)</f>
        <v>#REF!</v>
      </c>
    </row>
    <row r="1311" spans="1:10" ht="15.75" thickBot="1" x14ac:dyDescent="0.3">
      <c r="A1311" s="188" t="s">
        <v>449</v>
      </c>
      <c r="B1311" s="232"/>
      <c r="C1311" s="304"/>
      <c r="D1311" s="305"/>
      <c r="E1311" s="295"/>
      <c r="F1311" s="296" t="s">
        <v>452</v>
      </c>
      <c r="G1311" s="306">
        <f>H1310+H1304</f>
        <v>0</v>
      </c>
      <c r="H1311" s="298">
        <f>IF($A$3=2,ROUND((H1304+H1310),2),IF($A$3=3,ROUND((H1304+H1310),-1),ROUND((H1304+H1310),0)))</f>
        <v>0</v>
      </c>
      <c r="I1311" s="233"/>
      <c r="J1311" s="261" t="e">
        <f>SUM(J1307:J1310)</f>
        <v>#REF!</v>
      </c>
    </row>
    <row r="1312" spans="1:10" ht="16.5" thickTop="1" thickBot="1" x14ac:dyDescent="0.3">
      <c r="A1312" s="188"/>
      <c r="B1312" s="232"/>
      <c r="C1312" s="329"/>
      <c r="D1312" s="311"/>
      <c r="E1312" s="312"/>
      <c r="F1312" s="313"/>
      <c r="G1312" s="314"/>
      <c r="H1312" s="330"/>
      <c r="I1312" s="233"/>
      <c r="J1312" s="261"/>
    </row>
    <row r="1313" spans="1:10" ht="15.75" thickTop="1" x14ac:dyDescent="0.25">
      <c r="A1313" s="188"/>
      <c r="B1313" s="232"/>
      <c r="C1313" s="399" t="s">
        <v>118</v>
      </c>
      <c r="D1313" s="400"/>
      <c r="E1313" s="400"/>
      <c r="F1313" s="400"/>
      <c r="G1313" s="204"/>
      <c r="H1313" s="205" t="s">
        <v>440</v>
      </c>
      <c r="I1313" s="233"/>
      <c r="J1313" s="261"/>
    </row>
    <row r="1314" spans="1:10" x14ac:dyDescent="0.25">
      <c r="A1314" s="188"/>
      <c r="B1314" s="232"/>
      <c r="C1314" s="401"/>
      <c r="D1314" s="402"/>
      <c r="E1314" s="402"/>
      <c r="F1314" s="402"/>
      <c r="G1314" s="208"/>
      <c r="H1314" s="209">
        <v>1.4</v>
      </c>
      <c r="I1314" s="233"/>
      <c r="J1314" s="261"/>
    </row>
    <row r="1315" spans="1:10" ht="15.75" thickBot="1" x14ac:dyDescent="0.3">
      <c r="A1315" s="188" t="s">
        <v>451</v>
      </c>
      <c r="B1315" s="232"/>
      <c r="C1315" s="213" t="s">
        <v>73</v>
      </c>
      <c r="D1315" s="214" t="s">
        <v>74</v>
      </c>
      <c r="E1315" s="215" t="s">
        <v>75</v>
      </c>
      <c r="F1315" s="215" t="s">
        <v>393</v>
      </c>
      <c r="G1315" s="216" t="s">
        <v>394</v>
      </c>
      <c r="H1315" s="217" t="s">
        <v>77</v>
      </c>
      <c r="I1315" s="240"/>
      <c r="J1315" s="293" t="e">
        <f>IF($A$3=2,ROUND((J1305+J1311),2),IF($A$3=3,ROUND((J1305+J1311),-1),ROUND((J1305+J1311),0)))</f>
        <v>#REF!</v>
      </c>
    </row>
    <row r="1316" spans="1:10" ht="15.75" thickTop="1" x14ac:dyDescent="0.25">
      <c r="C1316" s="220"/>
      <c r="D1316" s="188"/>
      <c r="E1316" s="221"/>
      <c r="F1316" s="221"/>
      <c r="G1316" s="222"/>
      <c r="H1316" s="223"/>
      <c r="I1316" s="201"/>
      <c r="J1316" s="202"/>
    </row>
    <row r="1317" spans="1:10" ht="15.75" thickBot="1" x14ac:dyDescent="0.3">
      <c r="C1317" s="226" t="s">
        <v>396</v>
      </c>
      <c r="D1317" s="188"/>
      <c r="E1317" s="221"/>
      <c r="F1317" s="221"/>
      <c r="G1317" s="222"/>
      <c r="H1317" s="223"/>
      <c r="I1317" s="201"/>
      <c r="J1317" s="202"/>
    </row>
    <row r="1318" spans="1:10" ht="15.75" thickTop="1" x14ac:dyDescent="0.25">
      <c r="A1318" s="188" t="s">
        <v>691</v>
      </c>
      <c r="B1318" s="203"/>
      <c r="C1318" s="213" t="s">
        <v>579</v>
      </c>
      <c r="D1318" s="214" t="s">
        <v>434</v>
      </c>
      <c r="E1318" s="215"/>
      <c r="F1318" s="215"/>
      <c r="G1318" s="216"/>
      <c r="H1318" s="217"/>
      <c r="I1318" s="206" t="s">
        <v>389</v>
      </c>
      <c r="J1318" s="207" t="s">
        <v>390</v>
      </c>
    </row>
    <row r="1319" spans="1:10" ht="31.15" customHeight="1" x14ac:dyDescent="0.25">
      <c r="A1319" s="188"/>
      <c r="B1319" s="203"/>
      <c r="C1319" s="220"/>
      <c r="D1319" s="188"/>
      <c r="E1319" s="221"/>
      <c r="F1319" s="221"/>
      <c r="G1319" s="222" t="s">
        <v>406</v>
      </c>
      <c r="H1319" s="228">
        <f>SUM(H1317:H1318)</f>
        <v>0</v>
      </c>
      <c r="I1319" s="246" t="e">
        <f>#REF!</f>
        <v>#REF!</v>
      </c>
      <c r="J1319" s="211"/>
    </row>
    <row r="1320" spans="1:10" x14ac:dyDescent="0.25">
      <c r="A1320" s="212" t="s">
        <v>392</v>
      </c>
      <c r="B1320" s="203"/>
      <c r="C1320" s="226" t="s">
        <v>408</v>
      </c>
      <c r="D1320" s="188"/>
      <c r="E1320" s="221"/>
      <c r="F1320" s="221"/>
      <c r="G1320" s="222"/>
      <c r="H1320" s="223"/>
      <c r="I1320" s="218"/>
      <c r="J1320" s="219" t="s">
        <v>77</v>
      </c>
    </row>
    <row r="1321" spans="1:10" x14ac:dyDescent="0.25">
      <c r="A1321" s="212"/>
      <c r="B1321" s="203"/>
      <c r="C1321" s="213" t="s">
        <v>580</v>
      </c>
      <c r="D1321" s="214" t="s">
        <v>410</v>
      </c>
      <c r="E1321" s="215"/>
      <c r="F1321" s="215"/>
      <c r="G1321" s="216"/>
      <c r="H1321" s="217">
        <f>TRUNC(E1321* (1 + F1321 / 100) * G1321,2)</f>
        <v>0</v>
      </c>
      <c r="I1321" s="224"/>
      <c r="J1321" s="225"/>
    </row>
    <row r="1322" spans="1:10" x14ac:dyDescent="0.25">
      <c r="A1322" s="212" t="s">
        <v>395</v>
      </c>
      <c r="B1322" s="203"/>
      <c r="C1322" s="220"/>
      <c r="D1322" s="188"/>
      <c r="E1322" s="221"/>
      <c r="F1322" s="221"/>
      <c r="G1322" s="222" t="s">
        <v>412</v>
      </c>
      <c r="H1322" s="228">
        <f>SUM(H1320:H1321)</f>
        <v>0</v>
      </c>
      <c r="I1322" s="224"/>
      <c r="J1322" s="225"/>
    </row>
    <row r="1323" spans="1:10" x14ac:dyDescent="0.25">
      <c r="A1323" s="212">
        <v>113014</v>
      </c>
      <c r="B1323" s="203"/>
      <c r="C1323" s="230" t="s">
        <v>414</v>
      </c>
      <c r="D1323" s="188"/>
      <c r="E1323" s="221"/>
      <c r="F1323" s="221"/>
      <c r="G1323" s="222"/>
      <c r="H1323" s="223"/>
      <c r="I1323" s="218" t="e">
        <f>I1319 * (#REF! * (1+#REF!/100))</f>
        <v>#REF!</v>
      </c>
      <c r="J1323" s="225" t="e">
        <f>#REF! * I1319</f>
        <v>#REF!</v>
      </c>
    </row>
    <row r="1324" spans="1:10" x14ac:dyDescent="0.25">
      <c r="A1324" s="212">
        <v>103059</v>
      </c>
      <c r="B1324" s="203" t="s">
        <v>397</v>
      </c>
      <c r="C1324" s="213" t="s">
        <v>415</v>
      </c>
      <c r="D1324" s="214" t="s">
        <v>416</v>
      </c>
      <c r="E1324" s="215"/>
      <c r="F1324" s="215"/>
      <c r="G1324" s="216"/>
      <c r="H1324" s="217">
        <f>TRUNC(E1324* (1 + F1324 / 100) * G1324,2)</f>
        <v>0</v>
      </c>
      <c r="I1324" s="218" t="e">
        <f>I1319 * (#REF! * (1+#REF!/100))</f>
        <v>#REF!</v>
      </c>
      <c r="J1324" s="219" t="e">
        <f>#REF! * I1319</f>
        <v>#REF!</v>
      </c>
    </row>
    <row r="1325" spans="1:10" x14ac:dyDescent="0.25">
      <c r="A1325" s="212">
        <v>103060</v>
      </c>
      <c r="B1325" s="203" t="s">
        <v>397</v>
      </c>
      <c r="C1325" s="213" t="s">
        <v>443</v>
      </c>
      <c r="D1325" s="214" t="s">
        <v>444</v>
      </c>
      <c r="E1325" s="215"/>
      <c r="F1325" s="215"/>
      <c r="G1325" s="216"/>
      <c r="H1325" s="217">
        <f>TRUNC(E1325* (1 + F1325 / 100) * G1325,2)</f>
        <v>0</v>
      </c>
      <c r="I1325" s="218" t="e">
        <f>I1319 * (#REF! * (1+#REF!/100))</f>
        <v>#REF!</v>
      </c>
      <c r="J1325" s="219" t="e">
        <f>#REF! * I1319</f>
        <v>#REF!</v>
      </c>
    </row>
    <row r="1326" spans="1:10" x14ac:dyDescent="0.25">
      <c r="A1326" s="212">
        <v>101893</v>
      </c>
      <c r="B1326" s="203" t="s">
        <v>476</v>
      </c>
      <c r="C1326" s="220"/>
      <c r="D1326" s="188"/>
      <c r="E1326" s="221"/>
      <c r="F1326" s="221"/>
      <c r="G1326" s="222" t="s">
        <v>418</v>
      </c>
      <c r="H1326" s="228">
        <f>SUM(H1323:H1325)</f>
        <v>0</v>
      </c>
      <c r="I1326" s="218" t="e">
        <f>I1319 * (#REF! * (1+#REF!/100))</f>
        <v>#REF!</v>
      </c>
      <c r="J1326" s="219" t="e">
        <f>#REF! * I1319</f>
        <v>#REF!</v>
      </c>
    </row>
    <row r="1327" spans="1:10" x14ac:dyDescent="0.25">
      <c r="A1327" s="227" t="s">
        <v>405</v>
      </c>
      <c r="B1327" s="203"/>
      <c r="C1327" s="226" t="s">
        <v>420</v>
      </c>
      <c r="D1327" s="188"/>
      <c r="E1327" s="221"/>
      <c r="F1327" s="221"/>
      <c r="G1327" s="222"/>
      <c r="H1327" s="223"/>
      <c r="I1327" s="224"/>
      <c r="J1327" s="228" t="e">
        <f>SUM(J1322:J1326)</f>
        <v>#REF!</v>
      </c>
    </row>
    <row r="1328" spans="1:10" ht="6" customHeight="1" x14ac:dyDescent="0.25">
      <c r="A1328" s="212" t="s">
        <v>407</v>
      </c>
      <c r="B1328" s="203"/>
      <c r="C1328" s="213"/>
      <c r="D1328" s="214"/>
      <c r="E1328" s="215"/>
      <c r="F1328" s="215"/>
      <c r="G1328" s="216"/>
      <c r="H1328" s="217"/>
      <c r="I1328" s="224"/>
      <c r="J1328" s="225"/>
    </row>
    <row r="1329" spans="1:10" x14ac:dyDescent="0.25">
      <c r="A1329" s="212">
        <v>200007</v>
      </c>
      <c r="B1329" s="203" t="s">
        <v>408</v>
      </c>
      <c r="C1329" s="220"/>
      <c r="D1329" s="188"/>
      <c r="E1329" s="221"/>
      <c r="F1329" s="221"/>
      <c r="G1329" s="222" t="s">
        <v>422</v>
      </c>
      <c r="H1329" s="217">
        <f>SUM(H1327:H1328)</f>
        <v>0</v>
      </c>
      <c r="I1329" s="218" t="e">
        <f>I1319 * (#REF! * (1+#REF!/100))</f>
        <v>#REF!</v>
      </c>
      <c r="J1329" s="219" t="e">
        <f>#REF! * I1319</f>
        <v>#REF!</v>
      </c>
    </row>
    <row r="1330" spans="1:10" x14ac:dyDescent="0.25">
      <c r="A1330" s="227" t="s">
        <v>411</v>
      </c>
      <c r="B1330" s="203"/>
      <c r="C1330" s="220"/>
      <c r="D1330" s="188"/>
      <c r="E1330" s="221"/>
      <c r="F1330" s="221"/>
      <c r="G1330" s="222"/>
      <c r="H1330" s="223"/>
      <c r="I1330" s="224"/>
      <c r="J1330" s="229" t="e">
        <f>SUM(J1328:J1329)</f>
        <v>#REF!</v>
      </c>
    </row>
    <row r="1331" spans="1:10" ht="15.75" thickBot="1" x14ac:dyDescent="0.3">
      <c r="A1331" s="212" t="s">
        <v>413</v>
      </c>
      <c r="B1331" s="203"/>
      <c r="C1331" s="234"/>
      <c r="D1331" s="235"/>
      <c r="E1331" s="295"/>
      <c r="F1331" s="296" t="s">
        <v>424</v>
      </c>
      <c r="G1331" s="297">
        <f>SUM(H1315:H1330)/2</f>
        <v>0</v>
      </c>
      <c r="H1331" s="298"/>
      <c r="I1331" s="224"/>
      <c r="J1331" s="225"/>
    </row>
    <row r="1332" spans="1:10" ht="15.75" thickTop="1" x14ac:dyDescent="0.25">
      <c r="A1332" s="212">
        <v>300026</v>
      </c>
      <c r="B1332" s="203" t="s">
        <v>414</v>
      </c>
      <c r="C1332" s="247" t="s">
        <v>371</v>
      </c>
      <c r="D1332" s="248"/>
      <c r="E1332" s="249"/>
      <c r="F1332" s="249"/>
      <c r="G1332" s="250"/>
      <c r="H1332" s="251"/>
      <c r="I1332" s="218" t="e">
        <f>I1319 * (#REF! * (1+#REF!/100))</f>
        <v>#REF!</v>
      </c>
      <c r="J1332" s="219" t="e">
        <f>#REF! * I1319</f>
        <v>#REF!</v>
      </c>
    </row>
    <row r="1333" spans="1:10" x14ac:dyDescent="0.25">
      <c r="A1333" s="212">
        <v>300002</v>
      </c>
      <c r="B1333" s="203" t="s">
        <v>414</v>
      </c>
      <c r="C1333" s="253" t="s">
        <v>373</v>
      </c>
      <c r="D1333" s="254"/>
      <c r="E1333" s="255"/>
      <c r="F1333" s="256"/>
      <c r="G1333" s="257"/>
      <c r="H1333" s="258">
        <f>ROUND(H1331*F1333,2)</f>
        <v>0</v>
      </c>
      <c r="I1333" s="218" t="e">
        <f>I1319 * (#REF! * (1+#REF!/100))</f>
        <v>#REF!</v>
      </c>
      <c r="J1333" s="219" t="e">
        <f>#REF! * I1319</f>
        <v>#REF!</v>
      </c>
    </row>
    <row r="1334" spans="1:10" x14ac:dyDescent="0.25">
      <c r="A1334" s="212">
        <v>300019</v>
      </c>
      <c r="B1334" s="203" t="s">
        <v>414</v>
      </c>
      <c r="C1334" s="253" t="s">
        <v>374</v>
      </c>
      <c r="D1334" s="254"/>
      <c r="E1334" s="255"/>
      <c r="F1334" s="256"/>
      <c r="G1334" s="257"/>
      <c r="H1334" s="258">
        <f>ROUND(H1331*F1334,2)</f>
        <v>0</v>
      </c>
      <c r="I1334" s="218" t="e">
        <f>I1319 * (#REF! * (1+#REF!/100))</f>
        <v>#REF!</v>
      </c>
      <c r="J1334" s="219" t="e">
        <f>#REF! * I1319</f>
        <v>#REF!</v>
      </c>
    </row>
    <row r="1335" spans="1:10" x14ac:dyDescent="0.25">
      <c r="A1335" s="227" t="s">
        <v>417</v>
      </c>
      <c r="B1335" s="203"/>
      <c r="C1335" s="253" t="s">
        <v>375</v>
      </c>
      <c r="D1335" s="254"/>
      <c r="E1335" s="255"/>
      <c r="F1335" s="256"/>
      <c r="G1335" s="257"/>
      <c r="H1335" s="258">
        <f>ROUND(H1331*F1335,2)</f>
        <v>0</v>
      </c>
      <c r="I1335" s="224"/>
      <c r="J1335" s="229" t="e">
        <f>SUM(J1331:J1334)</f>
        <v>#REF!</v>
      </c>
    </row>
    <row r="1336" spans="1:10" x14ac:dyDescent="0.25">
      <c r="A1336" s="188" t="s">
        <v>419</v>
      </c>
      <c r="B1336" s="231"/>
      <c r="C1336" s="253" t="s">
        <v>377</v>
      </c>
      <c r="D1336" s="254"/>
      <c r="E1336" s="255"/>
      <c r="F1336" s="256"/>
      <c r="G1336" s="257"/>
      <c r="H1336" s="258">
        <f>ROUND(H1335*F1336,2)</f>
        <v>0</v>
      </c>
      <c r="I1336" s="224"/>
      <c r="J1336" s="225"/>
    </row>
    <row r="1337" spans="1:10" x14ac:dyDescent="0.25">
      <c r="A1337" s="212"/>
      <c r="B1337" s="203"/>
      <c r="C1337" s="226" t="s">
        <v>450</v>
      </c>
      <c r="D1337" s="188"/>
      <c r="E1337" s="221"/>
      <c r="F1337" s="221"/>
      <c r="G1337" s="259"/>
      <c r="H1337" s="260">
        <f>SUM(H1333:H1336)</f>
        <v>0</v>
      </c>
      <c r="I1337" s="218"/>
      <c r="J1337" s="219"/>
    </row>
    <row r="1338" spans="1:10" ht="15.75" thickBot="1" x14ac:dyDescent="0.3">
      <c r="A1338" s="227" t="s">
        <v>421</v>
      </c>
      <c r="B1338" s="231"/>
      <c r="C1338" s="304"/>
      <c r="D1338" s="305"/>
      <c r="E1338" s="295"/>
      <c r="F1338" s="296" t="s">
        <v>452</v>
      </c>
      <c r="G1338" s="306">
        <f>H1337+H1331</f>
        <v>0</v>
      </c>
      <c r="H1338" s="298">
        <f>IF($A$3=2,ROUND((H1331+H1337),2),IF($A$3=3,ROUND((H1331+H1337),-1),ROUND((H1331+H1337),0)))</f>
        <v>0</v>
      </c>
      <c r="I1338" s="224"/>
      <c r="J1338" s="219">
        <f>SUM(J1336:J1337)</f>
        <v>0</v>
      </c>
    </row>
    <row r="1339" spans="1:10" ht="16.5" thickTop="1" thickBot="1" x14ac:dyDescent="0.3">
      <c r="A1339" s="188"/>
      <c r="B1339" s="232"/>
      <c r="C1339" s="329"/>
      <c r="D1339" s="311"/>
      <c r="E1339" s="312"/>
      <c r="F1339" s="313"/>
      <c r="G1339" s="314"/>
      <c r="H1339" s="330"/>
      <c r="I1339" s="224"/>
      <c r="J1339" s="225"/>
    </row>
    <row r="1340" spans="1:10" ht="16.5" thickTop="1" thickBot="1" x14ac:dyDescent="0.3">
      <c r="A1340" s="188" t="s">
        <v>423</v>
      </c>
      <c r="B1340" s="232"/>
      <c r="C1340" s="399" t="s">
        <v>277</v>
      </c>
      <c r="D1340" s="400"/>
      <c r="E1340" s="400"/>
      <c r="F1340" s="400"/>
      <c r="G1340" s="204"/>
      <c r="H1340" s="205" t="s">
        <v>440</v>
      </c>
      <c r="I1340" s="240" t="e">
        <f>SUM(J1320:J1339)/2</f>
        <v>#REF!</v>
      </c>
      <c r="J1340" s="293" t="e">
        <f>IF($A$2="CD",IF($A$3=1,ROUND(SUM(J1320:J1339)/2,0),IF($A$3=3,ROUND(SUM(J1320:J1339)/2,-1),SUM(J1320:J1339)/2)),SUM(J1320:J1339)/2)</f>
        <v>#REF!</v>
      </c>
    </row>
    <row r="1341" spans="1:10" ht="15.75" thickTop="1" x14ac:dyDescent="0.25">
      <c r="A1341" s="188" t="s">
        <v>446</v>
      </c>
      <c r="B1341" s="232"/>
      <c r="C1341" s="401"/>
      <c r="D1341" s="402"/>
      <c r="E1341" s="402"/>
      <c r="F1341" s="402"/>
      <c r="G1341" s="208"/>
      <c r="H1341" s="209">
        <v>1.41</v>
      </c>
      <c r="I1341" s="224"/>
      <c r="J1341" s="252"/>
    </row>
    <row r="1342" spans="1:10" x14ac:dyDescent="0.25">
      <c r="A1342" s="212" t="s">
        <v>361</v>
      </c>
      <c r="B1342" s="232"/>
      <c r="C1342" s="213" t="s">
        <v>73</v>
      </c>
      <c r="D1342" s="214" t="s">
        <v>74</v>
      </c>
      <c r="E1342" s="215" t="s">
        <v>75</v>
      </c>
      <c r="F1342" s="215" t="s">
        <v>393</v>
      </c>
      <c r="G1342" s="216" t="s">
        <v>394</v>
      </c>
      <c r="H1342" s="217" t="s">
        <v>77</v>
      </c>
      <c r="I1342" s="224"/>
      <c r="J1342" s="219" t="e">
        <f>ROUND(J1340*#REF!,2)</f>
        <v>#REF!</v>
      </c>
    </row>
    <row r="1343" spans="1:10" x14ac:dyDescent="0.25">
      <c r="A1343" s="212" t="s">
        <v>447</v>
      </c>
      <c r="B1343" s="232"/>
      <c r="C1343" s="220"/>
      <c r="D1343" s="188"/>
      <c r="E1343" s="221"/>
      <c r="F1343" s="221"/>
      <c r="G1343" s="222"/>
      <c r="H1343" s="223"/>
      <c r="I1343" s="224"/>
      <c r="J1343" s="219" t="e">
        <f>ROUND(J1340*#REF!,2)</f>
        <v>#REF!</v>
      </c>
    </row>
    <row r="1344" spans="1:10" x14ac:dyDescent="0.25">
      <c r="A1344" s="212" t="s">
        <v>448</v>
      </c>
      <c r="B1344" s="232"/>
      <c r="C1344" s="226" t="s">
        <v>396</v>
      </c>
      <c r="D1344" s="188"/>
      <c r="E1344" s="221"/>
      <c r="F1344" s="221"/>
      <c r="G1344" s="222"/>
      <c r="H1344" s="223"/>
      <c r="I1344" s="224"/>
      <c r="J1344" s="219" t="e">
        <f>ROUND(J1340*#REF!,2)</f>
        <v>#REF!</v>
      </c>
    </row>
    <row r="1345" spans="1:10" x14ac:dyDescent="0.25">
      <c r="A1345" s="212" t="s">
        <v>379</v>
      </c>
      <c r="B1345" s="232"/>
      <c r="C1345" s="350" t="s">
        <v>692</v>
      </c>
      <c r="D1345" s="351" t="s">
        <v>74</v>
      </c>
      <c r="E1345" s="352"/>
      <c r="F1345" s="352"/>
      <c r="G1345" s="216"/>
      <c r="H1345" s="217">
        <f>TRUNC(E1345* (1 + F1345 / 100) * G1345,2)</f>
        <v>0</v>
      </c>
      <c r="I1345" s="224"/>
      <c r="J1345" s="219" t="e">
        <f>ROUND(J1344*#REF!,2)</f>
        <v>#REF!</v>
      </c>
    </row>
    <row r="1346" spans="1:10" x14ac:dyDescent="0.25">
      <c r="A1346" s="188" t="s">
        <v>449</v>
      </c>
      <c r="B1346" s="232"/>
      <c r="C1346" s="350" t="s">
        <v>693</v>
      </c>
      <c r="D1346" s="351" t="s">
        <v>645</v>
      </c>
      <c r="E1346" s="352"/>
      <c r="F1346" s="352"/>
      <c r="G1346" s="216"/>
      <c r="H1346" s="217">
        <f>TRUNC(E1346* (1 + F1346 / 100) * G1346,2)</f>
        <v>0</v>
      </c>
      <c r="I1346" s="233"/>
      <c r="J1346" s="261" t="e">
        <f>SUM(J1342:J1345)</f>
        <v>#REF!</v>
      </c>
    </row>
    <row r="1347" spans="1:10" ht="15.75" thickBot="1" x14ac:dyDescent="0.3">
      <c r="A1347" s="188" t="s">
        <v>451</v>
      </c>
      <c r="B1347" s="232"/>
      <c r="C1347" s="350" t="s">
        <v>694</v>
      </c>
      <c r="D1347" s="351" t="s">
        <v>74</v>
      </c>
      <c r="E1347" s="352"/>
      <c r="F1347" s="352"/>
      <c r="G1347" s="216"/>
      <c r="H1347" s="217">
        <f>TRUNC(E1347* (1 + F1347 / 100) * G1347,2)</f>
        <v>0</v>
      </c>
      <c r="I1347" s="240"/>
      <c r="J1347" s="293" t="e">
        <f>IF($A$3=2,ROUND((J1340+J1346),2),IF($A$3=3,ROUND((J1340+J1346),-1),ROUND((J1340+J1346),0)))</f>
        <v>#REF!</v>
      </c>
    </row>
    <row r="1348" spans="1:10" ht="15.75" thickTop="1" x14ac:dyDescent="0.25">
      <c r="C1348" s="213" t="s">
        <v>398</v>
      </c>
      <c r="D1348" s="214" t="s">
        <v>399</v>
      </c>
      <c r="E1348" s="215"/>
      <c r="F1348" s="215"/>
      <c r="G1348" s="216"/>
      <c r="H1348" s="217">
        <f>TRUNC(E1348* (1 + F1348 / 100) * G1348,2)</f>
        <v>0</v>
      </c>
      <c r="I1348" s="201"/>
      <c r="J1348" s="202"/>
    </row>
    <row r="1349" spans="1:10" ht="15.75" thickBot="1" x14ac:dyDescent="0.3">
      <c r="C1349" s="213" t="s">
        <v>695</v>
      </c>
      <c r="D1349" s="214" t="s">
        <v>434</v>
      </c>
      <c r="E1349" s="215"/>
      <c r="F1349" s="215"/>
      <c r="G1349" s="216"/>
      <c r="H1349" s="217">
        <f>TRUNC(E1349* (1 + F1349 / 100) * G1349,2)</f>
        <v>0</v>
      </c>
      <c r="I1349" s="201"/>
      <c r="J1349" s="202"/>
    </row>
    <row r="1350" spans="1:10" ht="15.75" thickTop="1" x14ac:dyDescent="0.25">
      <c r="A1350" s="188" t="s">
        <v>696</v>
      </c>
      <c r="B1350" s="203"/>
      <c r="C1350" s="220"/>
      <c r="D1350" s="188"/>
      <c r="E1350" s="221"/>
      <c r="F1350" s="221"/>
      <c r="G1350" s="222" t="s">
        <v>406</v>
      </c>
      <c r="H1350" s="228">
        <f>SUM(H1344:H1349)</f>
        <v>0</v>
      </c>
      <c r="I1350" s="206" t="s">
        <v>389</v>
      </c>
      <c r="J1350" s="207" t="s">
        <v>390</v>
      </c>
    </row>
    <row r="1351" spans="1:10" x14ac:dyDescent="0.25">
      <c r="A1351" s="188"/>
      <c r="B1351" s="203"/>
      <c r="C1351" s="226" t="s">
        <v>408</v>
      </c>
      <c r="D1351" s="188"/>
      <c r="E1351" s="221"/>
      <c r="F1351" s="221"/>
      <c r="G1351" s="222"/>
      <c r="H1351" s="223"/>
      <c r="I1351" s="246" t="e">
        <f>#REF!</f>
        <v>#REF!</v>
      </c>
      <c r="J1351" s="211"/>
    </row>
    <row r="1352" spans="1:10" x14ac:dyDescent="0.25">
      <c r="A1352" s="212" t="s">
        <v>392</v>
      </c>
      <c r="B1352" s="203"/>
      <c r="C1352" s="213" t="s">
        <v>467</v>
      </c>
      <c r="D1352" s="214" t="s">
        <v>410</v>
      </c>
      <c r="E1352" s="215"/>
      <c r="F1352" s="215"/>
      <c r="G1352" s="216"/>
      <c r="H1352" s="217">
        <f>TRUNC(E1352* (1 + F1352 / 100) * G1352,2)</f>
        <v>0</v>
      </c>
      <c r="I1352" s="218"/>
      <c r="J1352" s="219" t="s">
        <v>77</v>
      </c>
    </row>
    <row r="1353" spans="1:10" x14ac:dyDescent="0.25">
      <c r="A1353" s="212"/>
      <c r="B1353" s="203"/>
      <c r="C1353" s="220"/>
      <c r="D1353" s="188"/>
      <c r="E1353" s="221"/>
      <c r="F1353" s="221"/>
      <c r="G1353" s="222" t="s">
        <v>412</v>
      </c>
      <c r="H1353" s="228">
        <f>SUM(H1351:H1352)</f>
        <v>0</v>
      </c>
      <c r="I1353" s="224"/>
      <c r="J1353" s="225"/>
    </row>
    <row r="1354" spans="1:10" x14ac:dyDescent="0.25">
      <c r="A1354" s="212" t="s">
        <v>395</v>
      </c>
      <c r="B1354" s="203"/>
      <c r="C1354" s="230" t="s">
        <v>414</v>
      </c>
      <c r="D1354" s="188"/>
      <c r="E1354" s="221"/>
      <c r="F1354" s="221"/>
      <c r="G1354" s="222"/>
      <c r="H1354" s="223"/>
      <c r="I1354" s="224"/>
      <c r="J1354" s="225"/>
    </row>
    <row r="1355" spans="1:10" x14ac:dyDescent="0.25">
      <c r="A1355" s="212">
        <v>103059</v>
      </c>
      <c r="B1355" s="203" t="s">
        <v>397</v>
      </c>
      <c r="C1355" s="213" t="s">
        <v>415</v>
      </c>
      <c r="D1355" s="214" t="s">
        <v>416</v>
      </c>
      <c r="E1355" s="215"/>
      <c r="F1355" s="215"/>
      <c r="G1355" s="216"/>
      <c r="H1355" s="217">
        <f>TRUNC(E1355* (1 + F1355 / 100) * G1355,2)</f>
        <v>0</v>
      </c>
      <c r="I1355" s="218" t="e">
        <f>I1351 * (#REF! * (1+#REF!/100))</f>
        <v>#REF!</v>
      </c>
      <c r="J1355" s="225" t="e">
        <f>#REF! * I1351</f>
        <v>#REF!</v>
      </c>
    </row>
    <row r="1356" spans="1:10" x14ac:dyDescent="0.25">
      <c r="A1356" s="212">
        <v>103060</v>
      </c>
      <c r="B1356" s="203" t="s">
        <v>397</v>
      </c>
      <c r="C1356" s="213" t="s">
        <v>443</v>
      </c>
      <c r="D1356" s="214" t="s">
        <v>444</v>
      </c>
      <c r="E1356" s="215"/>
      <c r="F1356" s="215"/>
      <c r="G1356" s="216"/>
      <c r="H1356" s="217">
        <f>TRUNC(E1356* (1 + F1356 / 100) * G1356,2)</f>
        <v>0</v>
      </c>
      <c r="I1356" s="218" t="e">
        <f>I1351 * (#REF! * (1+#REF!/100))</f>
        <v>#REF!</v>
      </c>
      <c r="J1356" s="225" t="e">
        <f>#REF! * I1351</f>
        <v>#REF!</v>
      </c>
    </row>
    <row r="1357" spans="1:10" x14ac:dyDescent="0.25">
      <c r="A1357" s="212">
        <v>100340</v>
      </c>
      <c r="B1357" s="203" t="s">
        <v>476</v>
      </c>
      <c r="C1357" s="220"/>
      <c r="D1357" s="188"/>
      <c r="E1357" s="221"/>
      <c r="F1357" s="221"/>
      <c r="G1357" s="222" t="s">
        <v>418</v>
      </c>
      <c r="H1357" s="228">
        <f>SUM(H1354:H1356)</f>
        <v>0</v>
      </c>
      <c r="I1357" s="218" t="e">
        <f>I1351 * (#REF! * (1+#REF!/100))</f>
        <v>#REF!</v>
      </c>
      <c r="J1357" s="219" t="e">
        <f>#REF! * I1351</f>
        <v>#REF!</v>
      </c>
    </row>
    <row r="1358" spans="1:10" x14ac:dyDescent="0.25">
      <c r="A1358" s="227" t="s">
        <v>405</v>
      </c>
      <c r="B1358" s="203"/>
      <c r="C1358" s="226" t="s">
        <v>420</v>
      </c>
      <c r="D1358" s="188"/>
      <c r="E1358" s="221"/>
      <c r="F1358" s="221"/>
      <c r="G1358" s="222"/>
      <c r="H1358" s="223"/>
      <c r="I1358" s="224"/>
      <c r="J1358" s="228" t="e">
        <f>SUM(J1354:J1357)</f>
        <v>#REF!</v>
      </c>
    </row>
    <row r="1359" spans="1:10" ht="1.9" customHeight="1" x14ac:dyDescent="0.25">
      <c r="A1359" s="212" t="s">
        <v>407</v>
      </c>
      <c r="B1359" s="203"/>
      <c r="C1359" s="213"/>
      <c r="D1359" s="214"/>
      <c r="E1359" s="215"/>
      <c r="F1359" s="215"/>
      <c r="G1359" s="216"/>
      <c r="H1359" s="217"/>
      <c r="I1359" s="224"/>
      <c r="J1359" s="225"/>
    </row>
    <row r="1360" spans="1:10" x14ac:dyDescent="0.25">
      <c r="A1360" s="212">
        <v>200007</v>
      </c>
      <c r="B1360" s="203" t="s">
        <v>408</v>
      </c>
      <c r="C1360" s="220"/>
      <c r="D1360" s="188"/>
      <c r="E1360" s="221"/>
      <c r="F1360" s="221"/>
      <c r="G1360" s="222" t="s">
        <v>422</v>
      </c>
      <c r="H1360" s="217">
        <f>SUM(H1358:H1359)</f>
        <v>0</v>
      </c>
      <c r="I1360" s="218" t="e">
        <f>I1351 * (#REF! * (1+#REF!/100))</f>
        <v>#REF!</v>
      </c>
      <c r="J1360" s="219" t="e">
        <f>#REF! * I1351</f>
        <v>#REF!</v>
      </c>
    </row>
    <row r="1361" spans="1:10" x14ac:dyDescent="0.25">
      <c r="A1361" s="227" t="s">
        <v>411</v>
      </c>
      <c r="B1361" s="203"/>
      <c r="C1361" s="220"/>
      <c r="D1361" s="188"/>
      <c r="E1361" s="221"/>
      <c r="F1361" s="221"/>
      <c r="G1361" s="222"/>
      <c r="H1361" s="223"/>
      <c r="I1361" s="224"/>
      <c r="J1361" s="229" t="e">
        <f>SUM(J1359:J1360)</f>
        <v>#REF!</v>
      </c>
    </row>
    <row r="1362" spans="1:10" ht="15.75" thickBot="1" x14ac:dyDescent="0.3">
      <c r="A1362" s="212" t="s">
        <v>413</v>
      </c>
      <c r="B1362" s="203"/>
      <c r="C1362" s="234"/>
      <c r="D1362" s="235"/>
      <c r="E1362" s="295"/>
      <c r="F1362" s="296" t="s">
        <v>424</v>
      </c>
      <c r="G1362" s="297">
        <f>SUM(H1342:H1361)/2</f>
        <v>0</v>
      </c>
      <c r="H1362" s="298"/>
      <c r="I1362" s="224"/>
      <c r="J1362" s="225"/>
    </row>
    <row r="1363" spans="1:10" ht="15.75" thickTop="1" x14ac:dyDescent="0.25">
      <c r="A1363" s="212">
        <v>300026</v>
      </c>
      <c r="B1363" s="203" t="s">
        <v>414</v>
      </c>
      <c r="C1363" s="247" t="s">
        <v>371</v>
      </c>
      <c r="D1363" s="248"/>
      <c r="E1363" s="249"/>
      <c r="F1363" s="249"/>
      <c r="G1363" s="250"/>
      <c r="H1363" s="251"/>
      <c r="I1363" s="218" t="e">
        <f>I1351 * (#REF! * (1+#REF!/100))</f>
        <v>#REF!</v>
      </c>
      <c r="J1363" s="219" t="e">
        <f>#REF! * I1351</f>
        <v>#REF!</v>
      </c>
    </row>
    <row r="1364" spans="1:10" x14ac:dyDescent="0.25">
      <c r="A1364" s="227" t="s">
        <v>417</v>
      </c>
      <c r="B1364" s="203"/>
      <c r="C1364" s="253" t="s">
        <v>373</v>
      </c>
      <c r="D1364" s="254"/>
      <c r="E1364" s="255"/>
      <c r="F1364" s="256"/>
      <c r="G1364" s="257"/>
      <c r="H1364" s="258">
        <f>ROUND(H1362*F1364,2)</f>
        <v>0</v>
      </c>
      <c r="I1364" s="224"/>
      <c r="J1364" s="229" t="e">
        <f>SUM(J1362:J1363)</f>
        <v>#REF!</v>
      </c>
    </row>
    <row r="1365" spans="1:10" x14ac:dyDescent="0.25">
      <c r="A1365" s="188" t="s">
        <v>419</v>
      </c>
      <c r="B1365" s="231"/>
      <c r="C1365" s="253" t="s">
        <v>374</v>
      </c>
      <c r="D1365" s="254"/>
      <c r="E1365" s="255"/>
      <c r="F1365" s="256"/>
      <c r="G1365" s="257"/>
      <c r="H1365" s="258">
        <f>ROUND(H1362*F1365,2)</f>
        <v>0</v>
      </c>
      <c r="I1365" s="224"/>
      <c r="J1365" s="225"/>
    </row>
    <row r="1366" spans="1:10" x14ac:dyDescent="0.25">
      <c r="A1366" s="212"/>
      <c r="B1366" s="203"/>
      <c r="C1366" s="253" t="s">
        <v>375</v>
      </c>
      <c r="D1366" s="254"/>
      <c r="E1366" s="255"/>
      <c r="F1366" s="256"/>
      <c r="G1366" s="257"/>
      <c r="H1366" s="258">
        <f>ROUND(H1362*F1366,2)</f>
        <v>0</v>
      </c>
      <c r="I1366" s="218"/>
      <c r="J1366" s="219"/>
    </row>
    <row r="1367" spans="1:10" x14ac:dyDescent="0.25">
      <c r="A1367" s="227" t="s">
        <v>421</v>
      </c>
      <c r="B1367" s="231"/>
      <c r="C1367" s="253" t="s">
        <v>377</v>
      </c>
      <c r="D1367" s="254"/>
      <c r="E1367" s="255"/>
      <c r="F1367" s="256"/>
      <c r="G1367" s="257"/>
      <c r="H1367" s="258">
        <f>ROUND(H1366*F1367,2)</f>
        <v>0</v>
      </c>
      <c r="I1367" s="224"/>
      <c r="J1367" s="219">
        <f>SUM(J1365:J1366)</f>
        <v>0</v>
      </c>
    </row>
    <row r="1368" spans="1:10" x14ac:dyDescent="0.25">
      <c r="A1368" s="188"/>
      <c r="B1368" s="232"/>
      <c r="C1368" s="226" t="s">
        <v>450</v>
      </c>
      <c r="D1368" s="188"/>
      <c r="E1368" s="221"/>
      <c r="F1368" s="221"/>
      <c r="G1368" s="259"/>
      <c r="H1368" s="260">
        <f>SUM(H1364:H1367)</f>
        <v>0</v>
      </c>
      <c r="I1368" s="224"/>
      <c r="J1368" s="225"/>
    </row>
    <row r="1369" spans="1:10" ht="15.75" thickBot="1" x14ac:dyDescent="0.3">
      <c r="A1369" s="188" t="s">
        <v>423</v>
      </c>
      <c r="B1369" s="232"/>
      <c r="C1369" s="304"/>
      <c r="D1369" s="305"/>
      <c r="E1369" s="295"/>
      <c r="F1369" s="296" t="s">
        <v>452</v>
      </c>
      <c r="G1369" s="306">
        <f>H1368+H1362</f>
        <v>0</v>
      </c>
      <c r="H1369" s="298">
        <f>IF($A$3=2,ROUND((H1362+H1368),2),IF($A$3=3,ROUND((H1362+H1368),-1),ROUND((H1362+H1368),0)))</f>
        <v>0</v>
      </c>
      <c r="I1369" s="240" t="e">
        <f>SUM(J1352:J1368)/2</f>
        <v>#REF!</v>
      </c>
      <c r="J1369" s="293" t="e">
        <f>IF($A$2="CD",IF($A$3=1,ROUND(SUM(J1352:J1368)/2,0),IF($A$3=3,ROUND(SUM(J1352:J1368)/2,-1),SUM(J1352:J1368)/2)),SUM(J1352:J1368)/2)</f>
        <v>#REF!</v>
      </c>
    </row>
    <row r="1370" spans="1:10" ht="16.5" thickTop="1" thickBot="1" x14ac:dyDescent="0.3">
      <c r="A1370" s="188" t="s">
        <v>446</v>
      </c>
      <c r="B1370" s="232"/>
      <c r="C1370" s="329"/>
      <c r="D1370" s="311"/>
      <c r="E1370" s="312"/>
      <c r="F1370" s="313"/>
      <c r="G1370" s="314"/>
      <c r="H1370" s="330"/>
      <c r="I1370" s="224"/>
      <c r="J1370" s="252"/>
    </row>
    <row r="1371" spans="1:10" ht="15.75" thickTop="1" x14ac:dyDescent="0.25">
      <c r="A1371" s="212" t="s">
        <v>361</v>
      </c>
      <c r="B1371" s="232"/>
      <c r="C1371" s="399" t="s">
        <v>278</v>
      </c>
      <c r="D1371" s="400"/>
      <c r="E1371" s="400"/>
      <c r="F1371" s="400"/>
      <c r="G1371" s="204"/>
      <c r="H1371" s="205" t="s">
        <v>697</v>
      </c>
      <c r="I1371" s="224"/>
      <c r="J1371" s="219" t="e">
        <f>ROUND(J1369*#REF!,2)</f>
        <v>#REF!</v>
      </c>
    </row>
    <row r="1372" spans="1:10" x14ac:dyDescent="0.25">
      <c r="A1372" s="212" t="s">
        <v>447</v>
      </c>
      <c r="B1372" s="232"/>
      <c r="C1372" s="401"/>
      <c r="D1372" s="402"/>
      <c r="E1372" s="402"/>
      <c r="F1372" s="402"/>
      <c r="G1372" s="208"/>
      <c r="H1372" s="209" t="s">
        <v>698</v>
      </c>
      <c r="I1372" s="224"/>
      <c r="J1372" s="219" t="e">
        <f>ROUND(J1369*#REF!,2)</f>
        <v>#REF!</v>
      </c>
    </row>
    <row r="1373" spans="1:10" x14ac:dyDescent="0.25">
      <c r="A1373" s="212" t="s">
        <v>448</v>
      </c>
      <c r="B1373" s="232"/>
      <c r="C1373" s="213" t="s">
        <v>73</v>
      </c>
      <c r="D1373" s="214" t="s">
        <v>74</v>
      </c>
      <c r="E1373" s="215" t="s">
        <v>75</v>
      </c>
      <c r="F1373" s="215" t="s">
        <v>393</v>
      </c>
      <c r="G1373" s="216" t="s">
        <v>394</v>
      </c>
      <c r="H1373" s="217" t="s">
        <v>77</v>
      </c>
      <c r="I1373" s="224"/>
      <c r="J1373" s="219" t="e">
        <f>ROUND(J1369*#REF!,2)</f>
        <v>#REF!</v>
      </c>
    </row>
    <row r="1374" spans="1:10" x14ac:dyDescent="0.25">
      <c r="A1374" s="212" t="s">
        <v>379</v>
      </c>
      <c r="B1374" s="232"/>
      <c r="C1374" s="220"/>
      <c r="D1374" s="188"/>
      <c r="E1374" s="221"/>
      <c r="F1374" s="221"/>
      <c r="G1374" s="222"/>
      <c r="H1374" s="223"/>
      <c r="I1374" s="224"/>
      <c r="J1374" s="219" t="e">
        <f>ROUND(J1373*#REF!,2)</f>
        <v>#REF!</v>
      </c>
    </row>
    <row r="1375" spans="1:10" x14ac:dyDescent="0.25">
      <c r="A1375" s="188" t="s">
        <v>449</v>
      </c>
      <c r="B1375" s="232"/>
      <c r="C1375" s="226" t="s">
        <v>396</v>
      </c>
      <c r="D1375" s="188"/>
      <c r="E1375" s="221"/>
      <c r="F1375" s="221"/>
      <c r="G1375" s="222"/>
      <c r="H1375" s="223"/>
      <c r="I1375" s="233"/>
      <c r="J1375" s="261" t="e">
        <f>SUM(J1371:J1374)</f>
        <v>#REF!</v>
      </c>
    </row>
    <row r="1376" spans="1:10" ht="15.75" thickBot="1" x14ac:dyDescent="0.3">
      <c r="A1376" s="188" t="s">
        <v>451</v>
      </c>
      <c r="B1376" s="232"/>
      <c r="C1376" s="213" t="s">
        <v>561</v>
      </c>
      <c r="D1376" s="214" t="s">
        <v>74</v>
      </c>
      <c r="E1376" s="215"/>
      <c r="F1376" s="215"/>
      <c r="G1376" s="216"/>
      <c r="H1376" s="217">
        <f t="shared" ref="H1376" si="7">TRUNC(E1376* (1 + F1376 / 100) * G1376,2)</f>
        <v>0</v>
      </c>
      <c r="I1376" s="240"/>
      <c r="J1376" s="293" t="e">
        <f>IF($A$3=2,ROUND((J1369+J1375),2),IF($A$3=3,ROUND((J1369+J1375),-1),ROUND((J1369+J1375),0)))</f>
        <v>#REF!</v>
      </c>
    </row>
    <row r="1377" spans="1:10" ht="15.75" thickTop="1" x14ac:dyDescent="0.25">
      <c r="C1377" s="213" t="s">
        <v>699</v>
      </c>
      <c r="D1377" s="214" t="s">
        <v>74</v>
      </c>
      <c r="E1377" s="215"/>
      <c r="F1377" s="215"/>
      <c r="G1377" s="216"/>
      <c r="H1377" s="217">
        <f>TRUNC(E1377 * (1 + F1377 / 100) * G1377,2)</f>
        <v>0</v>
      </c>
      <c r="I1377" s="201"/>
      <c r="J1377" s="202"/>
    </row>
    <row r="1378" spans="1:10" ht="15.75" thickBot="1" x14ac:dyDescent="0.3">
      <c r="C1378" s="213" t="s">
        <v>700</v>
      </c>
      <c r="D1378" s="214" t="s">
        <v>74</v>
      </c>
      <c r="E1378" s="215"/>
      <c r="F1378" s="215"/>
      <c r="G1378" s="216"/>
      <c r="H1378" s="217">
        <f t="shared" ref="H1378:H1384" si="8">TRUNC(E1378* (1 + F1378 / 100) * G1378,2)</f>
        <v>0</v>
      </c>
      <c r="I1378" s="201"/>
      <c r="J1378" s="202"/>
    </row>
    <row r="1379" spans="1:10" ht="15.75" thickTop="1" x14ac:dyDescent="0.25">
      <c r="A1379" s="188" t="s">
        <v>701</v>
      </c>
      <c r="B1379" s="203"/>
      <c r="C1379" s="213" t="s">
        <v>702</v>
      </c>
      <c r="D1379" s="214" t="s">
        <v>74</v>
      </c>
      <c r="E1379" s="215"/>
      <c r="F1379" s="215"/>
      <c r="G1379" s="216"/>
      <c r="H1379" s="217">
        <f t="shared" si="8"/>
        <v>0</v>
      </c>
      <c r="I1379" s="206" t="s">
        <v>389</v>
      </c>
      <c r="J1379" s="207" t="s">
        <v>390</v>
      </c>
    </row>
    <row r="1380" spans="1:10" ht="24" x14ac:dyDescent="0.25">
      <c r="A1380" s="188"/>
      <c r="B1380" s="203"/>
      <c r="C1380" s="213" t="s">
        <v>679</v>
      </c>
      <c r="D1380" s="214" t="s">
        <v>74</v>
      </c>
      <c r="E1380" s="215"/>
      <c r="F1380" s="215"/>
      <c r="G1380" s="216"/>
      <c r="H1380" s="217">
        <f t="shared" si="8"/>
        <v>0</v>
      </c>
      <c r="I1380" s="246" t="e">
        <f>#REF!</f>
        <v>#REF!</v>
      </c>
      <c r="J1380" s="211"/>
    </row>
    <row r="1381" spans="1:10" x14ac:dyDescent="0.25">
      <c r="A1381" s="212" t="s">
        <v>392</v>
      </c>
      <c r="B1381" s="203"/>
      <c r="C1381" s="213" t="s">
        <v>651</v>
      </c>
      <c r="D1381" s="214" t="s">
        <v>74</v>
      </c>
      <c r="E1381" s="215"/>
      <c r="F1381" s="215"/>
      <c r="G1381" s="216"/>
      <c r="H1381" s="217">
        <f t="shared" si="8"/>
        <v>0</v>
      </c>
      <c r="I1381" s="218"/>
      <c r="J1381" s="219" t="s">
        <v>77</v>
      </c>
    </row>
    <row r="1382" spans="1:10" x14ac:dyDescent="0.25">
      <c r="A1382" s="212"/>
      <c r="B1382" s="203"/>
      <c r="C1382" s="213" t="s">
        <v>565</v>
      </c>
      <c r="D1382" s="214" t="s">
        <v>74</v>
      </c>
      <c r="E1382" s="215"/>
      <c r="F1382" s="215"/>
      <c r="G1382" s="216"/>
      <c r="H1382" s="217">
        <f t="shared" si="8"/>
        <v>0</v>
      </c>
      <c r="I1382" s="224"/>
      <c r="J1382" s="225"/>
    </row>
    <row r="1383" spans="1:10" ht="24" x14ac:dyDescent="0.25">
      <c r="A1383" s="212" t="s">
        <v>395</v>
      </c>
      <c r="B1383" s="203"/>
      <c r="C1383" s="213" t="s">
        <v>703</v>
      </c>
      <c r="D1383" s="214" t="s">
        <v>84</v>
      </c>
      <c r="E1383" s="215"/>
      <c r="F1383" s="215"/>
      <c r="G1383" s="216"/>
      <c r="H1383" s="217">
        <f t="shared" si="8"/>
        <v>0</v>
      </c>
      <c r="I1383" s="224"/>
      <c r="J1383" s="225"/>
    </row>
    <row r="1384" spans="1:10" x14ac:dyDescent="0.25">
      <c r="A1384" s="212">
        <v>101165</v>
      </c>
      <c r="B1384" s="203" t="s">
        <v>462</v>
      </c>
      <c r="C1384" s="213" t="s">
        <v>704</v>
      </c>
      <c r="D1384" s="214" t="s">
        <v>74</v>
      </c>
      <c r="E1384" s="215"/>
      <c r="F1384" s="215"/>
      <c r="G1384" s="216"/>
      <c r="H1384" s="217">
        <f t="shared" si="8"/>
        <v>0</v>
      </c>
      <c r="I1384" s="218" t="e">
        <f>I1380 * (#REF! * (1+#REF!/100))</f>
        <v>#REF!</v>
      </c>
      <c r="J1384" s="219" t="e">
        <f>#REF! * I1380</f>
        <v>#REF!</v>
      </c>
    </row>
    <row r="1385" spans="1:10" x14ac:dyDescent="0.25">
      <c r="A1385" s="188" t="s">
        <v>405</v>
      </c>
      <c r="B1385" s="203"/>
      <c r="C1385" s="220"/>
      <c r="D1385" s="188"/>
      <c r="E1385" s="221"/>
      <c r="F1385" s="221"/>
      <c r="G1385" s="222" t="s">
        <v>406</v>
      </c>
      <c r="H1385" s="228">
        <f>SUM(H1375:H1384)</f>
        <v>0</v>
      </c>
      <c r="I1385" s="224"/>
      <c r="J1385" s="229" t="e">
        <f>SUM(J1383:J1384)</f>
        <v>#REF!</v>
      </c>
    </row>
    <row r="1386" spans="1:10" x14ac:dyDescent="0.25">
      <c r="A1386" s="212" t="s">
        <v>407</v>
      </c>
      <c r="B1386" s="203"/>
      <c r="C1386" s="226" t="s">
        <v>408</v>
      </c>
      <c r="D1386" s="188"/>
      <c r="E1386" s="221"/>
      <c r="F1386" s="221"/>
      <c r="G1386" s="222"/>
      <c r="H1386" s="223"/>
      <c r="I1386" s="224"/>
      <c r="J1386" s="225"/>
    </row>
    <row r="1387" spans="1:10" x14ac:dyDescent="0.25">
      <c r="A1387" s="212">
        <v>200009</v>
      </c>
      <c r="B1387" s="203" t="s">
        <v>408</v>
      </c>
      <c r="C1387" s="213" t="s">
        <v>657</v>
      </c>
      <c r="D1387" s="214" t="s">
        <v>410</v>
      </c>
      <c r="E1387" s="215"/>
      <c r="F1387" s="215"/>
      <c r="G1387" s="216"/>
      <c r="H1387" s="217">
        <f>TRUNC(E1387* (1 + F1387 / 100) * G1387,2)</f>
        <v>0</v>
      </c>
      <c r="I1387" s="218" t="e">
        <f>I1380 * (#REF! * (1+#REF!/100))</f>
        <v>#REF!</v>
      </c>
      <c r="J1387" s="219" t="e">
        <f>#REF! * I1380</f>
        <v>#REF!</v>
      </c>
    </row>
    <row r="1388" spans="1:10" x14ac:dyDescent="0.25">
      <c r="A1388" s="188" t="s">
        <v>411</v>
      </c>
      <c r="B1388" s="203"/>
      <c r="C1388" s="213" t="s">
        <v>705</v>
      </c>
      <c r="D1388" s="214" t="s">
        <v>416</v>
      </c>
      <c r="E1388" s="215"/>
      <c r="F1388" s="215"/>
      <c r="G1388" s="216"/>
      <c r="H1388" s="217">
        <f>TRUNC(E1388* (1 + F1388 / 100) * G1388,2)</f>
        <v>0</v>
      </c>
      <c r="I1388" s="224"/>
      <c r="J1388" s="229" t="e">
        <f>SUM(J1386:J1387)</f>
        <v>#REF!</v>
      </c>
    </row>
    <row r="1389" spans="1:10" x14ac:dyDescent="0.25">
      <c r="A1389" s="212" t="s">
        <v>413</v>
      </c>
      <c r="B1389" s="203"/>
      <c r="C1389" s="220"/>
      <c r="D1389" s="188"/>
      <c r="E1389" s="221"/>
      <c r="F1389" s="221"/>
      <c r="G1389" s="222" t="s">
        <v>412</v>
      </c>
      <c r="H1389" s="228">
        <f>SUM(H1386:H1388)</f>
        <v>0</v>
      </c>
      <c r="I1389" s="224"/>
      <c r="J1389" s="225"/>
    </row>
    <row r="1390" spans="1:10" x14ac:dyDescent="0.25">
      <c r="A1390" s="212">
        <v>300026</v>
      </c>
      <c r="B1390" s="203" t="s">
        <v>414</v>
      </c>
      <c r="C1390" s="230" t="s">
        <v>414</v>
      </c>
      <c r="D1390" s="188"/>
      <c r="E1390" s="221"/>
      <c r="F1390" s="221"/>
      <c r="G1390" s="222"/>
      <c r="H1390" s="223"/>
      <c r="I1390" s="218" t="e">
        <f>I1380 * (#REF! * (1+#REF!/100))</f>
        <v>#REF!</v>
      </c>
      <c r="J1390" s="219" t="e">
        <f>#REF! * I1380</f>
        <v>#REF!</v>
      </c>
    </row>
    <row r="1391" spans="1:10" x14ac:dyDescent="0.25">
      <c r="A1391" s="188" t="s">
        <v>417</v>
      </c>
      <c r="B1391" s="203"/>
      <c r="C1391" s="213" t="s">
        <v>415</v>
      </c>
      <c r="D1391" s="214" t="s">
        <v>416</v>
      </c>
      <c r="E1391" s="215"/>
      <c r="F1391" s="215"/>
      <c r="G1391" s="216"/>
      <c r="H1391" s="217">
        <f>TRUNC(E1391* (1 + F1391 / 100) * G1391,2)</f>
        <v>0</v>
      </c>
      <c r="I1391" s="224"/>
      <c r="J1391" s="229" t="e">
        <f>SUM(J1389:J1390)</f>
        <v>#REF!</v>
      </c>
    </row>
    <row r="1392" spans="1:10" x14ac:dyDescent="0.25">
      <c r="A1392" s="188" t="s">
        <v>419</v>
      </c>
      <c r="B1392" s="21"/>
      <c r="C1392" s="220"/>
      <c r="D1392" s="188"/>
      <c r="E1392" s="221"/>
      <c r="F1392" s="221"/>
      <c r="G1392" s="222" t="s">
        <v>418</v>
      </c>
      <c r="H1392" s="228">
        <f>SUM(H1390:H1391)</f>
        <v>0</v>
      </c>
      <c r="I1392" s="224"/>
      <c r="J1392" s="225"/>
    </row>
    <row r="1393" spans="1:10" x14ac:dyDescent="0.25">
      <c r="A1393" s="212"/>
      <c r="B1393" s="203"/>
      <c r="C1393" s="226" t="s">
        <v>420</v>
      </c>
      <c r="D1393" s="188"/>
      <c r="E1393" s="221"/>
      <c r="F1393" s="221"/>
      <c r="G1393" s="222"/>
      <c r="H1393" s="223"/>
      <c r="I1393" s="218"/>
      <c r="J1393" s="219"/>
    </row>
    <row r="1394" spans="1:10" x14ac:dyDescent="0.25">
      <c r="A1394" s="227" t="s">
        <v>421</v>
      </c>
      <c r="B1394" s="21"/>
      <c r="C1394" s="213"/>
      <c r="D1394" s="214"/>
      <c r="E1394" s="215"/>
      <c r="F1394" s="215"/>
      <c r="G1394" s="216"/>
      <c r="H1394" s="217"/>
      <c r="I1394" s="224"/>
      <c r="J1394" s="219">
        <f>SUM(J1392:J1393)</f>
        <v>0</v>
      </c>
    </row>
    <row r="1395" spans="1:10" x14ac:dyDescent="0.25">
      <c r="A1395" s="188"/>
      <c r="B1395" s="232"/>
      <c r="C1395" s="220"/>
      <c r="D1395" s="188"/>
      <c r="E1395" s="221"/>
      <c r="F1395" s="221"/>
      <c r="G1395" s="222" t="s">
        <v>422</v>
      </c>
      <c r="H1395" s="217">
        <f>SUM(H1393:H1394)</f>
        <v>0</v>
      </c>
      <c r="I1395" s="224"/>
      <c r="J1395" s="225"/>
    </row>
    <row r="1396" spans="1:10" ht="15.75" thickBot="1" x14ac:dyDescent="0.3">
      <c r="A1396" s="188" t="s">
        <v>423</v>
      </c>
      <c r="B1396" s="232"/>
      <c r="C1396" s="220"/>
      <c r="D1396" s="188"/>
      <c r="E1396" s="221"/>
      <c r="F1396" s="221"/>
      <c r="G1396" s="222"/>
      <c r="H1396" s="223"/>
      <c r="I1396" s="240" t="e">
        <f>SUM(J1381:J1395)/2</f>
        <v>#REF!</v>
      </c>
      <c r="J1396" s="293" t="e">
        <f>IF($A$2="CD",IF($A$3=1,ROUND(SUM(J1381:J1395)/2,0),IF($A$3=3,ROUND(SUM(J1381:J1395)/2,-1),SUM(J1381:J1395)/2)),SUM(J1381:J1395)/2)</f>
        <v>#REF!</v>
      </c>
    </row>
    <row r="1397" spans="1:10" ht="16.5" thickTop="1" thickBot="1" x14ac:dyDescent="0.3">
      <c r="A1397" s="188" t="s">
        <v>446</v>
      </c>
      <c r="B1397" s="232"/>
      <c r="C1397" s="234"/>
      <c r="D1397" s="235"/>
      <c r="E1397" s="295"/>
      <c r="F1397" s="296" t="s">
        <v>424</v>
      </c>
      <c r="G1397" s="297">
        <f>SUM(H1373:H1396)/2</f>
        <v>0</v>
      </c>
      <c r="H1397" s="298">
        <f>+G1397</f>
        <v>0</v>
      </c>
      <c r="I1397" s="224"/>
      <c r="J1397" s="252"/>
    </row>
    <row r="1398" spans="1:10" ht="15.75" thickTop="1" x14ac:dyDescent="0.25">
      <c r="A1398" s="212" t="s">
        <v>361</v>
      </c>
      <c r="B1398" s="232"/>
      <c r="C1398" s="247" t="s">
        <v>371</v>
      </c>
      <c r="D1398" s="248"/>
      <c r="E1398" s="249"/>
      <c r="F1398" s="249"/>
      <c r="G1398" s="250"/>
      <c r="H1398" s="251"/>
      <c r="I1398" s="224"/>
      <c r="J1398" s="219" t="e">
        <f>ROUND(J1396*#REF!,2)</f>
        <v>#REF!</v>
      </c>
    </row>
    <row r="1399" spans="1:10" x14ac:dyDescent="0.25">
      <c r="A1399" s="212" t="s">
        <v>447</v>
      </c>
      <c r="B1399" s="232"/>
      <c r="C1399" s="253" t="s">
        <v>373</v>
      </c>
      <c r="D1399" s="254"/>
      <c r="E1399" s="255"/>
      <c r="F1399" s="256"/>
      <c r="G1399" s="257"/>
      <c r="H1399" s="258">
        <f>ROUND(H1397*F1399,2)</f>
        <v>0</v>
      </c>
      <c r="I1399" s="224"/>
      <c r="J1399" s="219" t="e">
        <f>ROUND(J1396*#REF!,2)</f>
        <v>#REF!</v>
      </c>
    </row>
    <row r="1400" spans="1:10" x14ac:dyDescent="0.25">
      <c r="A1400" s="212" t="s">
        <v>448</v>
      </c>
      <c r="B1400" s="232"/>
      <c r="C1400" s="253" t="s">
        <v>374</v>
      </c>
      <c r="D1400" s="254"/>
      <c r="E1400" s="255"/>
      <c r="F1400" s="256"/>
      <c r="G1400" s="257"/>
      <c r="H1400" s="258">
        <f>ROUND(H1397*F1400,2)</f>
        <v>0</v>
      </c>
      <c r="I1400" s="224"/>
      <c r="J1400" s="219" t="e">
        <f>ROUND(J1396*#REF!,2)</f>
        <v>#REF!</v>
      </c>
    </row>
    <row r="1401" spans="1:10" x14ac:dyDescent="0.25">
      <c r="A1401" s="212" t="s">
        <v>379</v>
      </c>
      <c r="B1401" s="232"/>
      <c r="C1401" s="253" t="s">
        <v>375</v>
      </c>
      <c r="D1401" s="254"/>
      <c r="E1401" s="255"/>
      <c r="F1401" s="256"/>
      <c r="G1401" s="257"/>
      <c r="H1401" s="258">
        <f>ROUND(H1397*F1401,2)</f>
        <v>0</v>
      </c>
      <c r="I1401" s="224"/>
      <c r="J1401" s="219" t="e">
        <f>ROUND(J1400*#REF!,2)</f>
        <v>#REF!</v>
      </c>
    </row>
    <row r="1402" spans="1:10" x14ac:dyDescent="0.25">
      <c r="A1402" s="188" t="s">
        <v>449</v>
      </c>
      <c r="B1402" s="232"/>
      <c r="C1402" s="253" t="s">
        <v>377</v>
      </c>
      <c r="D1402" s="254"/>
      <c r="E1402" s="255"/>
      <c r="F1402" s="256"/>
      <c r="G1402" s="257"/>
      <c r="H1402" s="258">
        <f>ROUND(H1401*F1402,2)</f>
        <v>0</v>
      </c>
      <c r="I1402" s="233"/>
      <c r="J1402" s="261" t="e">
        <f>SUM(J1398:J1401)</f>
        <v>#REF!</v>
      </c>
    </row>
    <row r="1403" spans="1:10" ht="15.75" thickBot="1" x14ac:dyDescent="0.3">
      <c r="A1403" s="188" t="s">
        <v>451</v>
      </c>
      <c r="B1403" s="232"/>
      <c r="C1403" s="226" t="s">
        <v>450</v>
      </c>
      <c r="D1403" s="188"/>
      <c r="E1403" s="221"/>
      <c r="F1403" s="221"/>
      <c r="G1403" s="259"/>
      <c r="H1403" s="260">
        <f>SUM(H1399:H1402)</f>
        <v>0</v>
      </c>
      <c r="I1403" s="240"/>
      <c r="J1403" s="293" t="e">
        <f>IF($A$3=2,ROUND((J1396+J1402),2),IF($A$3=3,ROUND((J1396+J1402),-1),ROUND((J1396+J1402),0)))</f>
        <v>#REF!</v>
      </c>
    </row>
    <row r="1404" spans="1:10" ht="16.5" thickTop="1" thickBot="1" x14ac:dyDescent="0.3">
      <c r="C1404" s="304"/>
      <c r="D1404" s="305"/>
      <c r="E1404" s="295"/>
      <c r="F1404" s="296" t="s">
        <v>452</v>
      </c>
      <c r="G1404" s="306">
        <f>H1403+H1397</f>
        <v>0</v>
      </c>
      <c r="H1404" s="298">
        <f>IF($A$3=2,ROUND((H1397+H1403),2),IF($A$3=3,ROUND((H1397+H1403),-1),ROUND((H1397+H1403),0)))</f>
        <v>0</v>
      </c>
      <c r="I1404" s="201"/>
      <c r="J1404" s="202"/>
    </row>
    <row r="1405" spans="1:10" s="318" customFormat="1" ht="16.5" thickTop="1" thickBot="1" x14ac:dyDescent="0.3">
      <c r="C1405" s="310"/>
      <c r="D1405" s="311"/>
      <c r="E1405" s="312"/>
      <c r="F1405" s="313"/>
      <c r="G1405" s="314"/>
      <c r="H1405" s="315"/>
      <c r="I1405" s="332"/>
      <c r="J1405" s="333"/>
    </row>
    <row r="1406" spans="1:10" ht="15.75" thickTop="1" x14ac:dyDescent="0.25">
      <c r="C1406" s="399" t="s">
        <v>298</v>
      </c>
      <c r="D1406" s="400"/>
      <c r="E1406" s="400"/>
      <c r="F1406" s="400"/>
      <c r="G1406" s="204"/>
      <c r="H1406" s="205" t="s">
        <v>440</v>
      </c>
      <c r="I1406" s="201"/>
      <c r="J1406" s="202"/>
    </row>
    <row r="1407" spans="1:10" ht="15.75" thickBot="1" x14ac:dyDescent="0.3">
      <c r="C1407" s="401"/>
      <c r="D1407" s="402"/>
      <c r="E1407" s="402"/>
      <c r="F1407" s="402"/>
      <c r="G1407" s="208"/>
      <c r="H1407" s="209" t="s">
        <v>706</v>
      </c>
      <c r="I1407" s="201"/>
      <c r="J1407" s="202"/>
    </row>
    <row r="1408" spans="1:10" ht="15.75" thickTop="1" x14ac:dyDescent="0.25">
      <c r="A1408" s="188" t="s">
        <v>707</v>
      </c>
      <c r="B1408" s="203"/>
      <c r="C1408" s="213" t="s">
        <v>73</v>
      </c>
      <c r="D1408" s="214" t="s">
        <v>74</v>
      </c>
      <c r="E1408" s="215" t="s">
        <v>75</v>
      </c>
      <c r="F1408" s="215" t="s">
        <v>393</v>
      </c>
      <c r="G1408" s="216" t="s">
        <v>394</v>
      </c>
      <c r="H1408" s="217" t="s">
        <v>77</v>
      </c>
      <c r="I1408" s="206" t="s">
        <v>389</v>
      </c>
      <c r="J1408" s="207" t="s">
        <v>390</v>
      </c>
    </row>
    <row r="1409" spans="1:10" x14ac:dyDescent="0.25">
      <c r="A1409" s="188"/>
      <c r="B1409" s="203"/>
      <c r="C1409" s="220"/>
      <c r="D1409" s="188"/>
      <c r="E1409" s="221"/>
      <c r="F1409" s="221"/>
      <c r="G1409" s="222"/>
      <c r="H1409" s="223"/>
      <c r="I1409" s="246" t="e">
        <f>#REF!</f>
        <v>#REF!</v>
      </c>
      <c r="J1409" s="211"/>
    </row>
    <row r="1410" spans="1:10" x14ac:dyDescent="0.25">
      <c r="A1410" s="212" t="s">
        <v>392</v>
      </c>
      <c r="B1410" s="203"/>
      <c r="C1410" s="226" t="s">
        <v>396</v>
      </c>
      <c r="D1410" s="188"/>
      <c r="E1410" s="221"/>
      <c r="F1410" s="221"/>
      <c r="G1410" s="222"/>
      <c r="H1410" s="223"/>
      <c r="I1410" s="218"/>
      <c r="J1410" s="219" t="s">
        <v>77</v>
      </c>
    </row>
    <row r="1411" spans="1:10" ht="24" x14ac:dyDescent="0.25">
      <c r="A1411" s="212"/>
      <c r="B1411" s="203"/>
      <c r="C1411" s="213" t="s">
        <v>570</v>
      </c>
      <c r="D1411" s="214" t="s">
        <v>571</v>
      </c>
      <c r="E1411" s="215"/>
      <c r="F1411" s="215"/>
      <c r="G1411" s="216"/>
      <c r="H1411" s="217">
        <f>TRUNC(E1411* (1 + F1411 / 100) * G1411,2)</f>
        <v>0</v>
      </c>
      <c r="I1411" s="224"/>
      <c r="J1411" s="225"/>
    </row>
    <row r="1412" spans="1:10" x14ac:dyDescent="0.25">
      <c r="A1412" s="212" t="s">
        <v>395</v>
      </c>
      <c r="B1412" s="203"/>
      <c r="C1412" s="213" t="s">
        <v>572</v>
      </c>
      <c r="D1412" s="214" t="s">
        <v>573</v>
      </c>
      <c r="E1412" s="215"/>
      <c r="F1412" s="215"/>
      <c r="G1412" s="216"/>
      <c r="H1412" s="217">
        <f>TRUNC(E1412* (1 + F1412 / 100) * G1412,2)</f>
        <v>0</v>
      </c>
      <c r="I1412" s="224"/>
      <c r="J1412" s="225"/>
    </row>
    <row r="1413" spans="1:10" x14ac:dyDescent="0.25">
      <c r="A1413" s="212">
        <v>100012</v>
      </c>
      <c r="B1413" s="203" t="s">
        <v>432</v>
      </c>
      <c r="C1413" s="213" t="s">
        <v>565</v>
      </c>
      <c r="D1413" s="214" t="s">
        <v>74</v>
      </c>
      <c r="E1413" s="215"/>
      <c r="F1413" s="215"/>
      <c r="G1413" s="216"/>
      <c r="H1413" s="217">
        <f>TRUNC(E1413* (1 + F1413 / 100) * G1413,2)</f>
        <v>0</v>
      </c>
      <c r="I1413" s="218" t="e">
        <f>I1409 * (#REF! * (1+#REF!/100))</f>
        <v>#REF!</v>
      </c>
      <c r="J1413" s="219" t="e">
        <f>#REF! * I1409</f>
        <v>#REF!</v>
      </c>
    </row>
    <row r="1414" spans="1:10" x14ac:dyDescent="0.25">
      <c r="A1414" s="212">
        <v>100112</v>
      </c>
      <c r="B1414" s="203" t="s">
        <v>432</v>
      </c>
      <c r="C1414" s="213" t="s">
        <v>708</v>
      </c>
      <c r="D1414" s="214" t="s">
        <v>74</v>
      </c>
      <c r="E1414" s="215"/>
      <c r="F1414" s="215"/>
      <c r="G1414" s="216"/>
      <c r="H1414" s="217">
        <f>TRUNC(E1414* (1 + F1414 / 100) * G1414,2)</f>
        <v>0</v>
      </c>
      <c r="I1414" s="218" t="e">
        <f>I1409 * (#REF! * (1+#REF!/100))</f>
        <v>#REF!</v>
      </c>
      <c r="J1414" s="219" t="e">
        <f>#REF! * I1409</f>
        <v>#REF!</v>
      </c>
    </row>
    <row r="1415" spans="1:10" ht="24" x14ac:dyDescent="0.25">
      <c r="A1415" s="188" t="s">
        <v>483</v>
      </c>
      <c r="B1415" s="203" t="s">
        <v>484</v>
      </c>
      <c r="C1415" s="213" t="s">
        <v>575</v>
      </c>
      <c r="D1415" s="214" t="s">
        <v>576</v>
      </c>
      <c r="E1415" s="215"/>
      <c r="F1415" s="215"/>
      <c r="G1415" s="216"/>
      <c r="H1415" s="217">
        <f>TRUNC(E1415* (1 + F1415 / 100) * G1415,2)</f>
        <v>0</v>
      </c>
      <c r="I1415" s="218" t="e">
        <f>I1409 * (#REF! * (1+#REF!/100))</f>
        <v>#REF!</v>
      </c>
      <c r="J1415" s="219" t="e">
        <f>#REF! * I1409</f>
        <v>#REF!</v>
      </c>
    </row>
    <row r="1416" spans="1:10" x14ac:dyDescent="0.25">
      <c r="A1416" s="227" t="s">
        <v>405</v>
      </c>
      <c r="B1416" s="203"/>
      <c r="C1416" s="220"/>
      <c r="D1416" s="188"/>
      <c r="E1416" s="221"/>
      <c r="F1416" s="221"/>
      <c r="G1416" s="222" t="s">
        <v>406</v>
      </c>
      <c r="H1416" s="228">
        <f>SUM(H1410:H1415)</f>
        <v>0</v>
      </c>
      <c r="I1416" s="224"/>
      <c r="J1416" s="229" t="e">
        <f>SUM(J1412:J1415)</f>
        <v>#REF!</v>
      </c>
    </row>
    <row r="1417" spans="1:10" x14ac:dyDescent="0.25">
      <c r="A1417" s="212" t="s">
        <v>407</v>
      </c>
      <c r="B1417" s="203"/>
      <c r="C1417" s="226" t="s">
        <v>408</v>
      </c>
      <c r="D1417" s="188"/>
      <c r="E1417" s="221"/>
      <c r="F1417" s="221"/>
      <c r="G1417" s="222"/>
      <c r="H1417" s="223"/>
      <c r="I1417" s="224"/>
      <c r="J1417" s="225"/>
    </row>
    <row r="1418" spans="1:10" x14ac:dyDescent="0.25">
      <c r="A1418" s="212">
        <v>200009</v>
      </c>
      <c r="B1418" s="203" t="s">
        <v>408</v>
      </c>
      <c r="C1418" s="213" t="s">
        <v>514</v>
      </c>
      <c r="D1418" s="214" t="s">
        <v>410</v>
      </c>
      <c r="E1418" s="215"/>
      <c r="F1418" s="215"/>
      <c r="G1418" s="216"/>
      <c r="H1418" s="217">
        <f>TRUNC(E1418* (1 + F1418 / 100) * G1418,2)</f>
        <v>0</v>
      </c>
      <c r="I1418" s="218" t="e">
        <f>I1409 * (#REF! * (1+#REF!/100))</f>
        <v>#REF!</v>
      </c>
      <c r="J1418" s="219" t="e">
        <f>#REF! * I1409</f>
        <v>#REF!</v>
      </c>
    </row>
    <row r="1419" spans="1:10" x14ac:dyDescent="0.25">
      <c r="A1419" s="227" t="s">
        <v>411</v>
      </c>
      <c r="B1419" s="203"/>
      <c r="C1419" s="213" t="s">
        <v>566</v>
      </c>
      <c r="D1419" s="214" t="s">
        <v>416</v>
      </c>
      <c r="E1419" s="215"/>
      <c r="F1419" s="215"/>
      <c r="G1419" s="216"/>
      <c r="H1419" s="217">
        <f>TRUNC(E1419* (1 + F1419 / 100) * G1419,2)</f>
        <v>0</v>
      </c>
      <c r="I1419" s="224"/>
      <c r="J1419" s="229" t="e">
        <f>SUM(J1417:J1418)</f>
        <v>#REF!</v>
      </c>
    </row>
    <row r="1420" spans="1:10" x14ac:dyDescent="0.25">
      <c r="A1420" s="212" t="s">
        <v>413</v>
      </c>
      <c r="B1420" s="203"/>
      <c r="C1420" s="220"/>
      <c r="D1420" s="188"/>
      <c r="E1420" s="221"/>
      <c r="F1420" s="221"/>
      <c r="G1420" s="222" t="s">
        <v>412</v>
      </c>
      <c r="H1420" s="228">
        <f>SUM(H1417:H1419)</f>
        <v>0</v>
      </c>
      <c r="I1420" s="224"/>
      <c r="J1420" s="225"/>
    </row>
    <row r="1421" spans="1:10" x14ac:dyDescent="0.25">
      <c r="A1421" s="212">
        <v>300044</v>
      </c>
      <c r="B1421" s="203" t="s">
        <v>414</v>
      </c>
      <c r="C1421" s="230" t="s">
        <v>414</v>
      </c>
      <c r="D1421" s="188"/>
      <c r="E1421" s="221"/>
      <c r="F1421" s="221"/>
      <c r="G1421" s="222"/>
      <c r="H1421" s="223"/>
      <c r="I1421" s="218" t="e">
        <f>I1409 * (#REF! * (1+#REF!/100))</f>
        <v>#REF!</v>
      </c>
      <c r="J1421" s="219" t="e">
        <f>#REF! * I1409</f>
        <v>#REF!</v>
      </c>
    </row>
    <row r="1422" spans="1:10" x14ac:dyDescent="0.25">
      <c r="A1422" s="212">
        <v>300026</v>
      </c>
      <c r="B1422" s="203" t="s">
        <v>414</v>
      </c>
      <c r="C1422" s="213" t="s">
        <v>415</v>
      </c>
      <c r="D1422" s="214" t="s">
        <v>416</v>
      </c>
      <c r="E1422" s="215"/>
      <c r="F1422" s="215"/>
      <c r="G1422" s="216"/>
      <c r="H1422" s="217">
        <f>TRUNC(E1422* (1 + F1422 / 100) * G1422,2)</f>
        <v>0</v>
      </c>
      <c r="I1422" s="218" t="e">
        <f>I1409 * (#REF! * (1+#REF!/100))</f>
        <v>#REF!</v>
      </c>
      <c r="J1422" s="219" t="e">
        <f>#REF! * I1409</f>
        <v>#REF!</v>
      </c>
    </row>
    <row r="1423" spans="1:10" x14ac:dyDescent="0.25">
      <c r="A1423" s="212">
        <v>300021</v>
      </c>
      <c r="B1423" s="203" t="s">
        <v>414</v>
      </c>
      <c r="C1423" s="220"/>
      <c r="D1423" s="188"/>
      <c r="E1423" s="221"/>
      <c r="F1423" s="221"/>
      <c r="G1423" s="222" t="s">
        <v>418</v>
      </c>
      <c r="H1423" s="228">
        <f>SUM(H1421:H1422)</f>
        <v>0</v>
      </c>
      <c r="I1423" s="218" t="e">
        <f>I1409 * (#REF! * (1+#REF!/100))</f>
        <v>#REF!</v>
      </c>
      <c r="J1423" s="219" t="e">
        <f>#REF! * I1409</f>
        <v>#REF!</v>
      </c>
    </row>
    <row r="1424" spans="1:10" ht="12.6" customHeight="1" x14ac:dyDescent="0.25">
      <c r="A1424" s="227" t="s">
        <v>417</v>
      </c>
      <c r="B1424" s="203"/>
      <c r="C1424" s="226" t="s">
        <v>420</v>
      </c>
      <c r="D1424" s="188"/>
      <c r="E1424" s="221"/>
      <c r="F1424" s="221"/>
      <c r="G1424" s="222"/>
      <c r="H1424" s="223"/>
      <c r="I1424" s="224"/>
      <c r="J1424" s="229" t="e">
        <f>SUM(J1420:J1423)</f>
        <v>#REF!</v>
      </c>
    </row>
    <row r="1425" spans="1:10" ht="3.6" hidden="1" customHeight="1" x14ac:dyDescent="0.25">
      <c r="A1425" s="188" t="s">
        <v>419</v>
      </c>
      <c r="B1425" s="231"/>
      <c r="C1425" s="213"/>
      <c r="D1425" s="214"/>
      <c r="E1425" s="215"/>
      <c r="F1425" s="215"/>
      <c r="G1425" s="216"/>
      <c r="H1425" s="217"/>
      <c r="I1425" s="224"/>
      <c r="J1425" s="225"/>
    </row>
    <row r="1426" spans="1:10" x14ac:dyDescent="0.25">
      <c r="A1426" s="212"/>
      <c r="B1426" s="203"/>
      <c r="C1426" s="220"/>
      <c r="D1426" s="188"/>
      <c r="E1426" s="221"/>
      <c r="F1426" s="221"/>
      <c r="G1426" s="222" t="s">
        <v>422</v>
      </c>
      <c r="H1426" s="217">
        <f>SUM(H1424:H1425)</f>
        <v>0</v>
      </c>
      <c r="I1426" s="218"/>
      <c r="J1426" s="219"/>
    </row>
    <row r="1427" spans="1:10" x14ac:dyDescent="0.25">
      <c r="A1427" s="227" t="s">
        <v>421</v>
      </c>
      <c r="B1427" s="231"/>
      <c r="C1427" s="220"/>
      <c r="D1427" s="188"/>
      <c r="E1427" s="221"/>
      <c r="F1427" s="221"/>
      <c r="G1427" s="222"/>
      <c r="H1427" s="223"/>
      <c r="I1427" s="224"/>
      <c r="J1427" s="219">
        <f>SUM(J1425:J1426)</f>
        <v>0</v>
      </c>
    </row>
    <row r="1428" spans="1:10" ht="15.75" thickBot="1" x14ac:dyDescent="0.3">
      <c r="A1428" s="188"/>
      <c r="B1428" s="232"/>
      <c r="C1428" s="234"/>
      <c r="D1428" s="235"/>
      <c r="E1428" s="295"/>
      <c r="F1428" s="296" t="s">
        <v>424</v>
      </c>
      <c r="G1428" s="297">
        <f>SUM(H1408:H1427)/2</f>
        <v>0</v>
      </c>
      <c r="H1428" s="298"/>
      <c r="I1428" s="224"/>
      <c r="J1428" s="225"/>
    </row>
    <row r="1429" spans="1:10" ht="16.5" thickTop="1" thickBot="1" x14ac:dyDescent="0.3">
      <c r="A1429" s="188" t="s">
        <v>423</v>
      </c>
      <c r="B1429" s="232"/>
      <c r="C1429" s="247" t="s">
        <v>371</v>
      </c>
      <c r="D1429" s="248"/>
      <c r="E1429" s="249"/>
      <c r="F1429" s="249"/>
      <c r="G1429" s="250"/>
      <c r="H1429" s="251"/>
      <c r="I1429" s="240" t="e">
        <f>SUM(J1410:J1428)/2</f>
        <v>#REF!</v>
      </c>
      <c r="J1429" s="293" t="e">
        <f>IF($A$2="CD",IF($A$3=1,ROUND(SUM(J1410:J1428)/2,0),IF($A$3=3,ROUND(SUM(J1410:J1428)/2,-1),SUM(J1410:J1428)/2)),SUM(J1410:J1428)/2)</f>
        <v>#REF!</v>
      </c>
    </row>
    <row r="1430" spans="1:10" ht="15.75" thickTop="1" x14ac:dyDescent="0.25">
      <c r="A1430" s="188" t="s">
        <v>446</v>
      </c>
      <c r="B1430" s="232"/>
      <c r="C1430" s="253" t="s">
        <v>373</v>
      </c>
      <c r="D1430" s="254"/>
      <c r="E1430" s="255"/>
      <c r="F1430" s="256"/>
      <c r="G1430" s="257"/>
      <c r="H1430" s="258">
        <f>ROUND(H1428*F1430,2)</f>
        <v>0</v>
      </c>
      <c r="I1430" s="224"/>
      <c r="J1430" s="252"/>
    </row>
    <row r="1431" spans="1:10" x14ac:dyDescent="0.25">
      <c r="A1431" s="212" t="s">
        <v>361</v>
      </c>
      <c r="B1431" s="232"/>
      <c r="C1431" s="253" t="s">
        <v>374</v>
      </c>
      <c r="D1431" s="254"/>
      <c r="E1431" s="255"/>
      <c r="F1431" s="256"/>
      <c r="G1431" s="257"/>
      <c r="H1431" s="258">
        <f>ROUND(H1428*F1431,2)</f>
        <v>0</v>
      </c>
      <c r="I1431" s="224"/>
      <c r="J1431" s="219" t="e">
        <f>ROUND(J1429*#REF!,2)</f>
        <v>#REF!</v>
      </c>
    </row>
    <row r="1432" spans="1:10" x14ac:dyDescent="0.25">
      <c r="A1432" s="212" t="s">
        <v>447</v>
      </c>
      <c r="B1432" s="232"/>
      <c r="C1432" s="253" t="s">
        <v>375</v>
      </c>
      <c r="D1432" s="254"/>
      <c r="E1432" s="255"/>
      <c r="F1432" s="256"/>
      <c r="G1432" s="257"/>
      <c r="H1432" s="258">
        <f>ROUND(H1428*F1432,2)</f>
        <v>0</v>
      </c>
      <c r="I1432" s="224"/>
      <c r="J1432" s="219" t="e">
        <f>ROUND(J1429*#REF!,2)</f>
        <v>#REF!</v>
      </c>
    </row>
    <row r="1433" spans="1:10" x14ac:dyDescent="0.25">
      <c r="A1433" s="212" t="s">
        <v>448</v>
      </c>
      <c r="B1433" s="232"/>
      <c r="C1433" s="253" t="s">
        <v>377</v>
      </c>
      <c r="D1433" s="254"/>
      <c r="E1433" s="255"/>
      <c r="F1433" s="256"/>
      <c r="G1433" s="257"/>
      <c r="H1433" s="258">
        <f>ROUND(H1432*F1433,2)</f>
        <v>0</v>
      </c>
      <c r="I1433" s="224"/>
      <c r="J1433" s="219" t="e">
        <f>ROUND(J1429*#REF!,2)</f>
        <v>#REF!</v>
      </c>
    </row>
    <row r="1434" spans="1:10" x14ac:dyDescent="0.25">
      <c r="A1434" s="212" t="s">
        <v>379</v>
      </c>
      <c r="B1434" s="232"/>
      <c r="C1434" s="226" t="s">
        <v>450</v>
      </c>
      <c r="D1434" s="188"/>
      <c r="E1434" s="221"/>
      <c r="F1434" s="221"/>
      <c r="G1434" s="259"/>
      <c r="H1434" s="260">
        <f>SUM(H1430:H1433)</f>
        <v>0</v>
      </c>
      <c r="I1434" s="224"/>
      <c r="J1434" s="219" t="e">
        <f>ROUND(J1433*#REF!,2)</f>
        <v>#REF!</v>
      </c>
    </row>
    <row r="1435" spans="1:10" ht="15.75" thickBot="1" x14ac:dyDescent="0.3">
      <c r="A1435" s="188" t="s">
        <v>449</v>
      </c>
      <c r="B1435" s="232"/>
      <c r="C1435" s="304"/>
      <c r="D1435" s="305"/>
      <c r="E1435" s="295"/>
      <c r="F1435" s="296" t="s">
        <v>452</v>
      </c>
      <c r="G1435" s="306">
        <f>H1434+H1428</f>
        <v>0</v>
      </c>
      <c r="H1435" s="298">
        <f>IF($A$3=2,ROUND((H1428+H1434),2),IF($A$3=3,ROUND((H1428+H1434),-1),ROUND((H1428+H1434),0)))</f>
        <v>0</v>
      </c>
      <c r="I1435" s="233"/>
      <c r="J1435" s="261" t="e">
        <f>SUM(J1431:J1434)</f>
        <v>#REF!</v>
      </c>
    </row>
    <row r="1436" spans="1:10" s="318" customFormat="1" ht="16.5" thickTop="1" thickBot="1" x14ac:dyDescent="0.3">
      <c r="A1436" s="365"/>
      <c r="B1436" s="366"/>
      <c r="C1436" s="310"/>
      <c r="D1436" s="311"/>
      <c r="E1436" s="312"/>
      <c r="F1436" s="313"/>
      <c r="G1436" s="314"/>
      <c r="H1436" s="315"/>
      <c r="I1436" s="367"/>
      <c r="J1436" s="368"/>
    </row>
    <row r="1437" spans="1:10" ht="16.5" thickTop="1" thickBot="1" x14ac:dyDescent="0.3">
      <c r="A1437" s="188" t="s">
        <v>451</v>
      </c>
      <c r="B1437" s="232"/>
      <c r="C1437" s="399" t="s">
        <v>300</v>
      </c>
      <c r="D1437" s="400"/>
      <c r="E1437" s="400"/>
      <c r="F1437" s="400"/>
      <c r="G1437" s="204"/>
      <c r="H1437" s="205" t="s">
        <v>500</v>
      </c>
      <c r="I1437" s="240"/>
      <c r="J1437" s="293" t="e">
        <f>IF($A$3=2,ROUND((J1429+J1435),2),IF($A$3=3,ROUND((J1429+J1435),-1),ROUND((J1429+J1435),0)))</f>
        <v>#REF!</v>
      </c>
    </row>
    <row r="1438" spans="1:10" ht="15.75" thickTop="1" x14ac:dyDescent="0.25">
      <c r="C1438" s="401"/>
      <c r="D1438" s="402"/>
      <c r="E1438" s="402"/>
      <c r="F1438" s="402"/>
      <c r="G1438" s="208"/>
      <c r="H1438" s="209" t="s">
        <v>709</v>
      </c>
      <c r="I1438" s="201"/>
      <c r="J1438" s="202"/>
    </row>
    <row r="1439" spans="1:10" x14ac:dyDescent="0.25">
      <c r="C1439" s="213" t="s">
        <v>73</v>
      </c>
      <c r="D1439" s="214" t="s">
        <v>74</v>
      </c>
      <c r="E1439" s="215" t="s">
        <v>75</v>
      </c>
      <c r="F1439" s="215" t="s">
        <v>393</v>
      </c>
      <c r="G1439" s="216" t="s">
        <v>394</v>
      </c>
      <c r="H1439" s="217" t="s">
        <v>77</v>
      </c>
      <c r="I1439" s="201"/>
      <c r="J1439" s="202"/>
    </row>
    <row r="1440" spans="1:10" ht="15.75" thickBot="1" x14ac:dyDescent="0.3">
      <c r="C1440" s="220"/>
      <c r="D1440" s="188"/>
      <c r="E1440" s="221"/>
      <c r="F1440" s="221"/>
      <c r="G1440" s="222"/>
      <c r="H1440" s="223"/>
      <c r="I1440" s="201"/>
      <c r="J1440" s="202"/>
    </row>
    <row r="1441" spans="1:10" ht="15.75" thickTop="1" x14ac:dyDescent="0.25">
      <c r="A1441" s="188" t="s">
        <v>710</v>
      </c>
      <c r="B1441" s="203"/>
      <c r="C1441" s="226" t="s">
        <v>396</v>
      </c>
      <c r="D1441" s="188"/>
      <c r="E1441" s="221"/>
      <c r="F1441" s="221"/>
      <c r="G1441" s="222"/>
      <c r="H1441" s="223"/>
      <c r="I1441" s="206" t="s">
        <v>389</v>
      </c>
      <c r="J1441" s="207" t="s">
        <v>390</v>
      </c>
    </row>
    <row r="1442" spans="1:10" x14ac:dyDescent="0.25">
      <c r="A1442" s="188"/>
      <c r="B1442" s="203"/>
      <c r="C1442" s="213" t="s">
        <v>711</v>
      </c>
      <c r="D1442" s="214" t="s">
        <v>404</v>
      </c>
      <c r="E1442" s="215"/>
      <c r="F1442" s="215"/>
      <c r="G1442" s="216"/>
      <c r="H1442" s="217">
        <f>TRUNC(E1442 * (1 + F1442 / 100) * G1442,2)</f>
        <v>0</v>
      </c>
      <c r="I1442" s="246" t="e">
        <f>#REF!</f>
        <v>#REF!</v>
      </c>
      <c r="J1442" s="211"/>
    </row>
    <row r="1443" spans="1:10" x14ac:dyDescent="0.25">
      <c r="A1443" s="212" t="s">
        <v>392</v>
      </c>
      <c r="B1443" s="203"/>
      <c r="C1443" s="213" t="s">
        <v>403</v>
      </c>
      <c r="D1443" s="214" t="s">
        <v>404</v>
      </c>
      <c r="E1443" s="215"/>
      <c r="F1443" s="215"/>
      <c r="G1443" s="216"/>
      <c r="H1443" s="217">
        <f>TRUNC(E1443 * (1 + F1443 / 100) * G1443,2)</f>
        <v>0</v>
      </c>
      <c r="I1443" s="218"/>
      <c r="J1443" s="219" t="s">
        <v>77</v>
      </c>
    </row>
    <row r="1444" spans="1:10" x14ac:dyDescent="0.25">
      <c r="A1444" s="212"/>
      <c r="B1444" s="203"/>
      <c r="C1444" s="220"/>
      <c r="D1444" s="188"/>
      <c r="E1444" s="221"/>
      <c r="F1444" s="221"/>
      <c r="G1444" s="222" t="s">
        <v>406</v>
      </c>
      <c r="H1444" s="228">
        <f>SUM(H1441:H1443)</f>
        <v>0</v>
      </c>
      <c r="I1444" s="224"/>
      <c r="J1444" s="225"/>
    </row>
    <row r="1445" spans="1:10" x14ac:dyDescent="0.25">
      <c r="A1445" s="212" t="s">
        <v>395</v>
      </c>
      <c r="B1445" s="203"/>
      <c r="C1445" s="226" t="s">
        <v>408</v>
      </c>
      <c r="D1445" s="188"/>
      <c r="E1445" s="221"/>
      <c r="F1445" s="221"/>
      <c r="G1445" s="222"/>
      <c r="H1445" s="223"/>
      <c r="I1445" s="224"/>
      <c r="J1445" s="225"/>
    </row>
    <row r="1446" spans="1:10" x14ac:dyDescent="0.25">
      <c r="A1446" s="212">
        <v>103094</v>
      </c>
      <c r="B1446" s="203" t="s">
        <v>397</v>
      </c>
      <c r="C1446" s="213" t="s">
        <v>488</v>
      </c>
      <c r="D1446" s="214" t="s">
        <v>410</v>
      </c>
      <c r="E1446" s="215"/>
      <c r="F1446" s="215"/>
      <c r="G1446" s="216"/>
      <c r="H1446" s="217">
        <f>TRUNC(E1446* (1 + F1446 / 100) * G1446,2)</f>
        <v>0</v>
      </c>
      <c r="I1446" s="218" t="e">
        <f>I1442 * (#REF! * (1+#REF!/100))</f>
        <v>#REF!</v>
      </c>
      <c r="J1446" s="225" t="e">
        <f>#REF! * I1442</f>
        <v>#REF!</v>
      </c>
    </row>
    <row r="1447" spans="1:10" x14ac:dyDescent="0.25">
      <c r="A1447" s="212">
        <v>101623</v>
      </c>
      <c r="B1447" s="203" t="s">
        <v>432</v>
      </c>
      <c r="C1447" s="220"/>
      <c r="D1447" s="188"/>
      <c r="E1447" s="221"/>
      <c r="F1447" s="221"/>
      <c r="G1447" s="222" t="s">
        <v>412</v>
      </c>
      <c r="H1447" s="228">
        <f>SUM(H1445:H1446)</f>
        <v>0</v>
      </c>
      <c r="I1447" s="218" t="e">
        <f>I1442 * (#REF! * (1+#REF!/100))</f>
        <v>#REF!</v>
      </c>
      <c r="J1447" s="225" t="e">
        <f>#REF! * I1442</f>
        <v>#REF!</v>
      </c>
    </row>
    <row r="1448" spans="1:10" x14ac:dyDescent="0.25">
      <c r="A1448" s="188" t="s">
        <v>405</v>
      </c>
      <c r="B1448" s="203"/>
      <c r="C1448" s="230" t="s">
        <v>414</v>
      </c>
      <c r="D1448" s="188"/>
      <c r="E1448" s="221"/>
      <c r="F1448" s="221"/>
      <c r="G1448" s="222"/>
      <c r="H1448" s="223"/>
      <c r="I1448" s="224"/>
      <c r="J1448" s="228" t="e">
        <f>SUM(J1445:J1447)</f>
        <v>#REF!</v>
      </c>
    </row>
    <row r="1449" spans="1:10" x14ac:dyDescent="0.25">
      <c r="A1449" s="212" t="s">
        <v>407</v>
      </c>
      <c r="B1449" s="203"/>
      <c r="C1449" s="213" t="s">
        <v>415</v>
      </c>
      <c r="D1449" s="214" t="s">
        <v>416</v>
      </c>
      <c r="E1449" s="215"/>
      <c r="F1449" s="215"/>
      <c r="G1449" s="216"/>
      <c r="H1449" s="217">
        <f>TRUNC(E1449* (1 + F1449 / 100) * G1449,2)</f>
        <v>0</v>
      </c>
      <c r="I1449" s="233"/>
      <c r="J1449" s="225"/>
    </row>
    <row r="1450" spans="1:10" x14ac:dyDescent="0.25">
      <c r="A1450" s="212">
        <v>200007</v>
      </c>
      <c r="B1450" s="203" t="s">
        <v>408</v>
      </c>
      <c r="C1450" s="220"/>
      <c r="D1450" s="188"/>
      <c r="E1450" s="221"/>
      <c r="F1450" s="221"/>
      <c r="G1450" s="222" t="s">
        <v>418</v>
      </c>
      <c r="H1450" s="228">
        <f>SUM(H1448:H1449)</f>
        <v>0</v>
      </c>
      <c r="I1450" s="218" t="e">
        <f>I1442 * (#REF! * (1+#REF!/100))</f>
        <v>#REF!</v>
      </c>
      <c r="J1450" s="219" t="e">
        <f>#REF! * I1442</f>
        <v>#REF!</v>
      </c>
    </row>
    <row r="1451" spans="1:10" x14ac:dyDescent="0.25">
      <c r="A1451" s="188" t="s">
        <v>411</v>
      </c>
      <c r="B1451" s="203"/>
      <c r="C1451" s="226" t="s">
        <v>420</v>
      </c>
      <c r="D1451" s="188"/>
      <c r="E1451" s="221"/>
      <c r="F1451" s="221"/>
      <c r="G1451" s="222"/>
      <c r="H1451" s="223"/>
      <c r="I1451" s="224"/>
      <c r="J1451" s="229" t="e">
        <f>SUM(J1449:J1450)</f>
        <v>#REF!</v>
      </c>
    </row>
    <row r="1452" spans="1:10" x14ac:dyDescent="0.25">
      <c r="A1452" s="212" t="s">
        <v>413</v>
      </c>
      <c r="B1452" s="203"/>
      <c r="C1452" s="213"/>
      <c r="D1452" s="214"/>
      <c r="E1452" s="215"/>
      <c r="F1452" s="215"/>
      <c r="G1452" s="216"/>
      <c r="H1452" s="217"/>
      <c r="I1452" s="224"/>
      <c r="J1452" s="225"/>
    </row>
    <row r="1453" spans="1:10" x14ac:dyDescent="0.25">
      <c r="A1453" s="212">
        <v>300017</v>
      </c>
      <c r="B1453" s="203" t="s">
        <v>414</v>
      </c>
      <c r="C1453" s="220"/>
      <c r="D1453" s="188"/>
      <c r="E1453" s="221"/>
      <c r="F1453" s="221"/>
      <c r="G1453" s="222" t="s">
        <v>422</v>
      </c>
      <c r="H1453" s="217">
        <f>SUM(H1451:H1452)</f>
        <v>0</v>
      </c>
      <c r="I1453" s="218" t="e">
        <f>I1442 * (#REF! * (1+#REF!/100))</f>
        <v>#REF!</v>
      </c>
      <c r="J1453" s="225" t="e">
        <f>#REF! * I1442</f>
        <v>#REF!</v>
      </c>
    </row>
    <row r="1454" spans="1:10" x14ac:dyDescent="0.25">
      <c r="A1454" s="212">
        <v>300015</v>
      </c>
      <c r="B1454" s="203" t="s">
        <v>414</v>
      </c>
      <c r="C1454" s="220"/>
      <c r="D1454" s="188"/>
      <c r="E1454" s="221"/>
      <c r="F1454" s="221"/>
      <c r="G1454" s="222"/>
      <c r="H1454" s="223"/>
      <c r="I1454" s="218" t="e">
        <f>I1442 * (#REF! * (1+#REF!/100))</f>
        <v>#REF!</v>
      </c>
      <c r="J1454" s="219" t="e">
        <f>#REF! * I1442</f>
        <v>#REF!</v>
      </c>
    </row>
    <row r="1455" spans="1:10" ht="15.75" thickBot="1" x14ac:dyDescent="0.3">
      <c r="A1455" s="212">
        <v>300026</v>
      </c>
      <c r="B1455" s="203" t="s">
        <v>414</v>
      </c>
      <c r="C1455" s="234"/>
      <c r="D1455" s="235"/>
      <c r="E1455" s="295"/>
      <c r="F1455" s="296" t="s">
        <v>424</v>
      </c>
      <c r="G1455" s="297">
        <f>SUM(H1439:H1454)/2</f>
        <v>0</v>
      </c>
      <c r="H1455" s="298"/>
      <c r="I1455" s="218" t="e">
        <f>I1442 * (#REF! * (1+#REF!/100))</f>
        <v>#REF!</v>
      </c>
      <c r="J1455" s="219" t="e">
        <f>#REF! * I1442</f>
        <v>#REF!</v>
      </c>
    </row>
    <row r="1456" spans="1:10" ht="15.75" thickTop="1" x14ac:dyDescent="0.25">
      <c r="A1456" s="188" t="s">
        <v>417</v>
      </c>
      <c r="B1456" s="203"/>
      <c r="C1456" s="247" t="s">
        <v>371</v>
      </c>
      <c r="D1456" s="248"/>
      <c r="E1456" s="249"/>
      <c r="F1456" s="249"/>
      <c r="G1456" s="250"/>
      <c r="H1456" s="251"/>
      <c r="I1456" s="224"/>
      <c r="J1456" s="228" t="e">
        <f>SUM(J1452:J1455)</f>
        <v>#REF!</v>
      </c>
    </row>
    <row r="1457" spans="1:10" x14ac:dyDescent="0.25">
      <c r="A1457" s="188" t="s">
        <v>419</v>
      </c>
      <c r="B1457" s="21"/>
      <c r="C1457" s="253" t="s">
        <v>373</v>
      </c>
      <c r="D1457" s="254"/>
      <c r="E1457" s="255"/>
      <c r="F1457" s="256"/>
      <c r="G1457" s="257"/>
      <c r="H1457" s="258">
        <f>ROUND(H1455*F1457,2)</f>
        <v>0</v>
      </c>
      <c r="I1457" s="224"/>
      <c r="J1457" s="225"/>
    </row>
    <row r="1458" spans="1:10" x14ac:dyDescent="0.25">
      <c r="A1458" s="212"/>
      <c r="B1458" s="203"/>
      <c r="C1458" s="253" t="s">
        <v>374</v>
      </c>
      <c r="D1458" s="254"/>
      <c r="E1458" s="255"/>
      <c r="F1458" s="256"/>
      <c r="G1458" s="257"/>
      <c r="H1458" s="258">
        <f>ROUND(H1455*F1458,2)</f>
        <v>0</v>
      </c>
      <c r="I1458" s="218"/>
      <c r="J1458" s="219"/>
    </row>
    <row r="1459" spans="1:10" x14ac:dyDescent="0.25">
      <c r="A1459" s="227" t="s">
        <v>421</v>
      </c>
      <c r="B1459" s="21"/>
      <c r="C1459" s="253" t="s">
        <v>375</v>
      </c>
      <c r="D1459" s="254"/>
      <c r="E1459" s="255"/>
      <c r="F1459" s="256"/>
      <c r="G1459" s="257"/>
      <c r="H1459" s="258">
        <f>ROUND(H1455*F1459,2)</f>
        <v>0</v>
      </c>
      <c r="I1459" s="224"/>
      <c r="J1459" s="219">
        <f>SUM(J1457:J1458)</f>
        <v>0</v>
      </c>
    </row>
    <row r="1460" spans="1:10" x14ac:dyDescent="0.25">
      <c r="A1460" s="188"/>
      <c r="B1460" s="232"/>
      <c r="C1460" s="253" t="s">
        <v>377</v>
      </c>
      <c r="D1460" s="254"/>
      <c r="E1460" s="255"/>
      <c r="F1460" s="256"/>
      <c r="G1460" s="257"/>
      <c r="H1460" s="258">
        <f>ROUND(H1459*F1460,2)</f>
        <v>0</v>
      </c>
      <c r="I1460" s="224"/>
      <c r="J1460" s="225"/>
    </row>
    <row r="1461" spans="1:10" ht="15.75" thickBot="1" x14ac:dyDescent="0.3">
      <c r="A1461" s="188" t="s">
        <v>423</v>
      </c>
      <c r="B1461" s="232"/>
      <c r="C1461" s="226" t="s">
        <v>450</v>
      </c>
      <c r="D1461" s="188"/>
      <c r="E1461" s="221"/>
      <c r="F1461" s="221"/>
      <c r="G1461" s="259"/>
      <c r="H1461" s="260">
        <f>SUM(H1457:H1460)</f>
        <v>0</v>
      </c>
      <c r="I1461" s="240" t="e">
        <f>SUM(J1443:J1460)/2</f>
        <v>#REF!</v>
      </c>
      <c r="J1461" s="293" t="e">
        <f>IF($A$2="CD",IF($A$3=1,ROUND(SUM(J1443:J1460)/2,0),IF($A$3=3,ROUND(SUM(J1443:J1460)/2,-1),SUM(J1443:J1460)/2)),SUM(J1443:J1460)/2)</f>
        <v>#REF!</v>
      </c>
    </row>
    <row r="1462" spans="1:10" ht="16.5" thickTop="1" thickBot="1" x14ac:dyDescent="0.3">
      <c r="A1462" s="188" t="s">
        <v>446</v>
      </c>
      <c r="B1462" s="232"/>
      <c r="C1462" s="304"/>
      <c r="D1462" s="305"/>
      <c r="E1462" s="295"/>
      <c r="F1462" s="296" t="s">
        <v>452</v>
      </c>
      <c r="G1462" s="306">
        <f>H1461+H1455</f>
        <v>0</v>
      </c>
      <c r="H1462" s="298">
        <f>IF($A$3=2,ROUND((H1455+H1461),2),IF($A$3=3,ROUND((H1455+H1461),-1),ROUND((H1455+H1461),0)))</f>
        <v>0</v>
      </c>
      <c r="I1462" s="224"/>
      <c r="J1462" s="252"/>
    </row>
    <row r="1463" spans="1:10" ht="16.5" thickTop="1" thickBot="1" x14ac:dyDescent="0.3">
      <c r="A1463" s="212" t="s">
        <v>361</v>
      </c>
      <c r="B1463" s="232"/>
      <c r="C1463" s="199"/>
      <c r="D1463" s="200"/>
      <c r="E1463" s="21"/>
      <c r="F1463" s="21"/>
      <c r="G1463" s="21"/>
      <c r="H1463" s="21"/>
      <c r="I1463" s="224"/>
      <c r="J1463" s="219" t="e">
        <f>ROUND(J1461*#REF!,2)</f>
        <v>#REF!</v>
      </c>
    </row>
    <row r="1464" spans="1:10" ht="15.75" thickTop="1" x14ac:dyDescent="0.25">
      <c r="A1464" s="212" t="s">
        <v>447</v>
      </c>
      <c r="B1464" s="232"/>
      <c r="C1464" s="399" t="s">
        <v>307</v>
      </c>
      <c r="D1464" s="400"/>
      <c r="E1464" s="400"/>
      <c r="F1464" s="400"/>
      <c r="G1464" s="244"/>
      <c r="H1464" s="205" t="s">
        <v>500</v>
      </c>
      <c r="I1464" s="224"/>
      <c r="J1464" s="219" t="e">
        <f>ROUND(J1461*#REF!,2)</f>
        <v>#REF!</v>
      </c>
    </row>
    <row r="1465" spans="1:10" x14ac:dyDescent="0.25">
      <c r="A1465" s="212" t="s">
        <v>448</v>
      </c>
      <c r="B1465" s="232"/>
      <c r="C1465" s="401"/>
      <c r="D1465" s="402"/>
      <c r="E1465" s="402"/>
      <c r="F1465" s="402"/>
      <c r="G1465" s="245"/>
      <c r="H1465" s="209" t="s">
        <v>712</v>
      </c>
      <c r="I1465" s="224"/>
      <c r="J1465" s="219" t="e">
        <f>ROUND(J1461*#REF!,2)</f>
        <v>#REF!</v>
      </c>
    </row>
    <row r="1466" spans="1:10" x14ac:dyDescent="0.25">
      <c r="A1466" s="212" t="s">
        <v>379</v>
      </c>
      <c r="B1466" s="232"/>
      <c r="C1466" s="213" t="s">
        <v>73</v>
      </c>
      <c r="D1466" s="214" t="s">
        <v>74</v>
      </c>
      <c r="E1466" s="215" t="s">
        <v>75</v>
      </c>
      <c r="F1466" s="215" t="s">
        <v>393</v>
      </c>
      <c r="G1466" s="216" t="s">
        <v>394</v>
      </c>
      <c r="H1466" s="217" t="s">
        <v>77</v>
      </c>
      <c r="I1466" s="224"/>
      <c r="J1466" s="219" t="e">
        <f>ROUND(J1465*#REF!,2)</f>
        <v>#REF!</v>
      </c>
    </row>
    <row r="1467" spans="1:10" x14ac:dyDescent="0.25">
      <c r="A1467" s="188" t="s">
        <v>449</v>
      </c>
      <c r="B1467" s="232"/>
      <c r="C1467" s="220"/>
      <c r="D1467" s="188"/>
      <c r="E1467" s="221"/>
      <c r="F1467" s="221"/>
      <c r="G1467" s="222"/>
      <c r="H1467" s="223"/>
      <c r="I1467" s="233"/>
      <c r="J1467" s="261" t="e">
        <f>SUM(J1463:J1466)</f>
        <v>#REF!</v>
      </c>
    </row>
    <row r="1468" spans="1:10" ht="15.75" thickBot="1" x14ac:dyDescent="0.3">
      <c r="A1468" s="188" t="s">
        <v>451</v>
      </c>
      <c r="B1468" s="232"/>
      <c r="C1468" s="226" t="s">
        <v>408</v>
      </c>
      <c r="D1468" s="188"/>
      <c r="E1468" s="221"/>
      <c r="F1468" s="221"/>
      <c r="G1468" s="222"/>
      <c r="H1468" s="223"/>
      <c r="I1468" s="240"/>
      <c r="J1468" s="293" t="e">
        <f>IF($A$3=2,ROUND((J1461+J1467),2),IF($A$3=3,ROUND((J1461+J1467),-1),ROUND((J1461+J1467),0)))</f>
        <v>#REF!</v>
      </c>
    </row>
    <row r="1469" spans="1:10" ht="15.75" thickTop="1" x14ac:dyDescent="0.25">
      <c r="C1469" s="213" t="s">
        <v>524</v>
      </c>
      <c r="D1469" s="214" t="s">
        <v>410</v>
      </c>
      <c r="E1469" s="215"/>
      <c r="F1469" s="215"/>
      <c r="G1469" s="216"/>
      <c r="H1469" s="217">
        <f>TRUNC(E1469* (1 + F1469 / 100) * G1469,2)</f>
        <v>0</v>
      </c>
      <c r="I1469" s="201"/>
      <c r="J1469" s="202"/>
    </row>
    <row r="1470" spans="1:10" ht="15.75" thickBot="1" x14ac:dyDescent="0.3">
      <c r="C1470" s="220"/>
      <c r="D1470" s="188"/>
      <c r="E1470" s="221"/>
      <c r="F1470" s="221"/>
      <c r="G1470" s="222" t="s">
        <v>412</v>
      </c>
      <c r="H1470" s="228">
        <f>SUM(H1468:H1469)</f>
        <v>0</v>
      </c>
      <c r="I1470" s="201"/>
      <c r="J1470" s="202"/>
    </row>
    <row r="1471" spans="1:10" ht="15.75" thickTop="1" x14ac:dyDescent="0.25">
      <c r="A1471" s="188" t="s">
        <v>713</v>
      </c>
      <c r="B1471" s="203"/>
      <c r="C1471" s="230" t="s">
        <v>414</v>
      </c>
      <c r="D1471" s="188"/>
      <c r="E1471" s="221"/>
      <c r="F1471" s="221"/>
      <c r="G1471" s="222"/>
      <c r="H1471" s="223"/>
      <c r="I1471" s="206" t="s">
        <v>389</v>
      </c>
      <c r="J1471" s="207" t="s">
        <v>390</v>
      </c>
    </row>
    <row r="1472" spans="1:10" x14ac:dyDescent="0.25">
      <c r="A1472" s="188"/>
      <c r="B1472" s="203"/>
      <c r="C1472" s="213" t="s">
        <v>415</v>
      </c>
      <c r="D1472" s="214" t="s">
        <v>416</v>
      </c>
      <c r="E1472" s="215"/>
      <c r="F1472" s="215"/>
      <c r="G1472" s="216"/>
      <c r="H1472" s="217">
        <f>TRUNC(E1472* (1 + F1472 / 100) * G1472,2)</f>
        <v>0</v>
      </c>
      <c r="I1472" s="246" t="e">
        <f>#REF!</f>
        <v>#REF!</v>
      </c>
      <c r="J1472" s="211"/>
    </row>
    <row r="1473" spans="1:10" x14ac:dyDescent="0.25">
      <c r="A1473" s="212" t="s">
        <v>392</v>
      </c>
      <c r="B1473" s="203"/>
      <c r="C1473" s="220"/>
      <c r="D1473" s="188"/>
      <c r="E1473" s="221"/>
      <c r="F1473" s="221"/>
      <c r="G1473" s="222" t="s">
        <v>418</v>
      </c>
      <c r="H1473" s="228">
        <f>SUM(H1471:H1472)</f>
        <v>0</v>
      </c>
      <c r="I1473" s="218"/>
      <c r="J1473" s="219" t="s">
        <v>77</v>
      </c>
    </row>
    <row r="1474" spans="1:10" x14ac:dyDescent="0.25">
      <c r="A1474" s="212"/>
      <c r="B1474" s="203"/>
      <c r="C1474" s="226" t="s">
        <v>420</v>
      </c>
      <c r="D1474" s="188"/>
      <c r="E1474" s="221"/>
      <c r="F1474" s="221"/>
      <c r="G1474" s="222"/>
      <c r="H1474" s="223"/>
      <c r="I1474" s="224"/>
      <c r="J1474" s="225"/>
    </row>
    <row r="1475" spans="1:10" x14ac:dyDescent="0.25">
      <c r="A1475" s="212" t="s">
        <v>395</v>
      </c>
      <c r="B1475" s="203"/>
      <c r="C1475" s="213"/>
      <c r="D1475" s="214"/>
      <c r="E1475" s="215"/>
      <c r="F1475" s="215"/>
      <c r="G1475" s="216"/>
      <c r="H1475" s="217"/>
      <c r="I1475" s="224"/>
      <c r="J1475" s="225"/>
    </row>
    <row r="1476" spans="1:10" x14ac:dyDescent="0.25">
      <c r="A1476" s="212">
        <v>103244</v>
      </c>
      <c r="B1476" s="203" t="s">
        <v>459</v>
      </c>
      <c r="C1476" s="220"/>
      <c r="D1476" s="188"/>
      <c r="E1476" s="221"/>
      <c r="F1476" s="221"/>
      <c r="G1476" s="222" t="s">
        <v>422</v>
      </c>
      <c r="H1476" s="217">
        <f>SUM(H1474:H1475)</f>
        <v>0</v>
      </c>
      <c r="I1476" s="218" t="e">
        <f>I1472 * (#REF! * (1+#REF!/100))</f>
        <v>#REF!</v>
      </c>
      <c r="J1476" s="219" t="e">
        <f>#REF! * I1472</f>
        <v>#REF!</v>
      </c>
    </row>
    <row r="1477" spans="1:10" x14ac:dyDescent="0.25">
      <c r="A1477" s="212">
        <v>103245</v>
      </c>
      <c r="B1477" s="203" t="s">
        <v>400</v>
      </c>
      <c r="C1477" s="220"/>
      <c r="D1477" s="188"/>
      <c r="E1477" s="221"/>
      <c r="F1477" s="221"/>
      <c r="G1477" s="222"/>
      <c r="H1477" s="223"/>
      <c r="I1477" s="218" t="e">
        <f>I1472 * (#REF! * (1+#REF!/100))</f>
        <v>#REF!</v>
      </c>
      <c r="J1477" s="219" t="e">
        <f>#REF! * I1472</f>
        <v>#REF!</v>
      </c>
    </row>
    <row r="1478" spans="1:10" ht="15.75" thickBot="1" x14ac:dyDescent="0.3">
      <c r="A1478" s="212">
        <v>103246</v>
      </c>
      <c r="B1478" s="203" t="s">
        <v>459</v>
      </c>
      <c r="C1478" s="234"/>
      <c r="D1478" s="235"/>
      <c r="E1478" s="295"/>
      <c r="F1478" s="296" t="s">
        <v>424</v>
      </c>
      <c r="G1478" s="297">
        <f>SUM(H1466:H1477)/2</f>
        <v>0</v>
      </c>
      <c r="H1478" s="298"/>
      <c r="I1478" s="218" t="e">
        <f>I1472 * (#REF! * (1+#REF!/100))</f>
        <v>#REF!</v>
      </c>
      <c r="J1478" s="219" t="e">
        <f>#REF! * I1472</f>
        <v>#REF!</v>
      </c>
    </row>
    <row r="1479" spans="1:10" ht="15.75" thickTop="1" x14ac:dyDescent="0.25">
      <c r="A1479" s="227" t="s">
        <v>405</v>
      </c>
      <c r="B1479" s="203"/>
      <c r="C1479" s="247" t="s">
        <v>371</v>
      </c>
      <c r="D1479" s="248"/>
      <c r="E1479" s="249"/>
      <c r="F1479" s="249"/>
      <c r="G1479" s="250"/>
      <c r="H1479" s="251"/>
      <c r="I1479" s="224"/>
      <c r="J1479" s="229" t="e">
        <f>SUM(J1475:J1478)</f>
        <v>#REF!</v>
      </c>
    </row>
    <row r="1480" spans="1:10" x14ac:dyDescent="0.25">
      <c r="A1480" s="212" t="s">
        <v>407</v>
      </c>
      <c r="B1480" s="203"/>
      <c r="C1480" s="253" t="s">
        <v>373</v>
      </c>
      <c r="D1480" s="254"/>
      <c r="E1480" s="255"/>
      <c r="F1480" s="256"/>
      <c r="G1480" s="257"/>
      <c r="H1480" s="258">
        <f>ROUND(H1478*F1480,2)</f>
        <v>0</v>
      </c>
      <c r="I1480" s="224"/>
      <c r="J1480" s="225"/>
    </row>
    <row r="1481" spans="1:10" x14ac:dyDescent="0.25">
      <c r="A1481" s="212">
        <v>200026</v>
      </c>
      <c r="B1481" s="203" t="s">
        <v>408</v>
      </c>
      <c r="C1481" s="253" t="s">
        <v>374</v>
      </c>
      <c r="D1481" s="254"/>
      <c r="E1481" s="255"/>
      <c r="F1481" s="256"/>
      <c r="G1481" s="257"/>
      <c r="H1481" s="258">
        <f>ROUND(H1478*F1481,2)</f>
        <v>0</v>
      </c>
      <c r="I1481" s="218" t="e">
        <f>I1472 * (#REF! * (1+#REF!/100))</f>
        <v>#REF!</v>
      </c>
      <c r="J1481" s="219" t="e">
        <f>#REF! * I1472</f>
        <v>#REF!</v>
      </c>
    </row>
    <row r="1482" spans="1:10" x14ac:dyDescent="0.25">
      <c r="A1482" s="227" t="s">
        <v>411</v>
      </c>
      <c r="B1482" s="203"/>
      <c r="C1482" s="253" t="s">
        <v>375</v>
      </c>
      <c r="D1482" s="254"/>
      <c r="E1482" s="255"/>
      <c r="F1482" s="256"/>
      <c r="G1482" s="257"/>
      <c r="H1482" s="258">
        <f>ROUND(H1478*F1482,2)</f>
        <v>0</v>
      </c>
      <c r="I1482" s="224"/>
      <c r="J1482" s="229" t="e">
        <f>SUM(J1480:J1481)</f>
        <v>#REF!</v>
      </c>
    </row>
    <row r="1483" spans="1:10" x14ac:dyDescent="0.25">
      <c r="A1483" s="212" t="s">
        <v>413</v>
      </c>
      <c r="B1483" s="203"/>
      <c r="C1483" s="253" t="s">
        <v>377</v>
      </c>
      <c r="D1483" s="254"/>
      <c r="E1483" s="255"/>
      <c r="F1483" s="256"/>
      <c r="G1483" s="257"/>
      <c r="H1483" s="258">
        <f>ROUND(H1482*F1483,2)</f>
        <v>0</v>
      </c>
      <c r="I1483" s="224"/>
      <c r="J1483" s="225"/>
    </row>
    <row r="1484" spans="1:10" x14ac:dyDescent="0.25">
      <c r="A1484" s="212">
        <v>300026</v>
      </c>
      <c r="B1484" s="203" t="s">
        <v>414</v>
      </c>
      <c r="C1484" s="226" t="s">
        <v>450</v>
      </c>
      <c r="D1484" s="188"/>
      <c r="E1484" s="221"/>
      <c r="F1484" s="221"/>
      <c r="G1484" s="259"/>
      <c r="H1484" s="260">
        <f>SUM(H1480:H1483)</f>
        <v>0</v>
      </c>
      <c r="I1484" s="218" t="e">
        <f>I1472 * (#REF! * (1+#REF!/100))</f>
        <v>#REF!</v>
      </c>
      <c r="J1484" s="219" t="e">
        <f>#REF! * I1472</f>
        <v>#REF!</v>
      </c>
    </row>
    <row r="1485" spans="1:10" ht="15.75" thickBot="1" x14ac:dyDescent="0.3">
      <c r="A1485" s="227" t="s">
        <v>417</v>
      </c>
      <c r="B1485" s="203"/>
      <c r="C1485" s="304"/>
      <c r="D1485" s="305"/>
      <c r="E1485" s="295"/>
      <c r="F1485" s="296" t="s">
        <v>452</v>
      </c>
      <c r="G1485" s="306">
        <f>H1484+H1478</f>
        <v>0</v>
      </c>
      <c r="H1485" s="298">
        <f>IF($A$3=2,ROUND((H1478+H1484),2),IF($A$3=3,ROUND((H1478+H1484),-1),ROUND((H1478+H1484),0)))</f>
        <v>0</v>
      </c>
      <c r="I1485" s="224"/>
      <c r="J1485" s="229" t="e">
        <f>SUM(J1483:J1484)</f>
        <v>#REF!</v>
      </c>
    </row>
    <row r="1486" spans="1:10" ht="15.75" thickTop="1" x14ac:dyDescent="0.25">
      <c r="A1486" s="188" t="s">
        <v>419</v>
      </c>
      <c r="B1486" s="231"/>
      <c r="C1486" s="199"/>
      <c r="D1486" s="200"/>
      <c r="E1486" s="21"/>
      <c r="F1486" s="21"/>
      <c r="G1486" s="21"/>
      <c r="H1486" s="21"/>
      <c r="I1486" s="224"/>
      <c r="J1486" s="225"/>
    </row>
    <row r="1487" spans="1:10" ht="15.75" thickBot="1" x14ac:dyDescent="0.3">
      <c r="A1487" s="212"/>
      <c r="B1487" s="203"/>
      <c r="C1487" s="199"/>
      <c r="D1487" s="200"/>
      <c r="E1487" s="21"/>
      <c r="F1487" s="21"/>
      <c r="G1487" s="21"/>
      <c r="H1487" s="21"/>
      <c r="I1487" s="218"/>
      <c r="J1487" s="219"/>
    </row>
    <row r="1488" spans="1:10" ht="15.75" thickTop="1" x14ac:dyDescent="0.25">
      <c r="A1488" s="227" t="s">
        <v>421</v>
      </c>
      <c r="B1488" s="231"/>
      <c r="C1488" s="399" t="s">
        <v>308</v>
      </c>
      <c r="D1488" s="400"/>
      <c r="E1488" s="400"/>
      <c r="F1488" s="400"/>
      <c r="G1488" s="204"/>
      <c r="H1488" s="205" t="s">
        <v>440</v>
      </c>
      <c r="I1488" s="224"/>
      <c r="J1488" s="219">
        <f>SUM(J1486:J1487)</f>
        <v>0</v>
      </c>
    </row>
    <row r="1489" spans="1:10" ht="25.15" customHeight="1" x14ac:dyDescent="0.25">
      <c r="A1489" s="188"/>
      <c r="B1489" s="232"/>
      <c r="C1489" s="401"/>
      <c r="D1489" s="402"/>
      <c r="E1489" s="402"/>
      <c r="F1489" s="402"/>
      <c r="G1489" s="208"/>
      <c r="H1489" s="209" t="s">
        <v>714</v>
      </c>
      <c r="I1489" s="224"/>
      <c r="J1489" s="225"/>
    </row>
    <row r="1490" spans="1:10" s="318" customFormat="1" x14ac:dyDescent="0.25">
      <c r="A1490" s="365"/>
      <c r="B1490" s="366"/>
      <c r="C1490" s="213" t="s">
        <v>73</v>
      </c>
      <c r="D1490" s="214" t="s">
        <v>74</v>
      </c>
      <c r="E1490" s="215" t="s">
        <v>75</v>
      </c>
      <c r="F1490" s="215" t="s">
        <v>393</v>
      </c>
      <c r="G1490" s="216" t="s">
        <v>394</v>
      </c>
      <c r="H1490" s="217" t="s">
        <v>77</v>
      </c>
      <c r="I1490" s="316"/>
      <c r="J1490" s="341"/>
    </row>
    <row r="1491" spans="1:10" ht="15.75" thickBot="1" x14ac:dyDescent="0.3">
      <c r="A1491" s="188" t="s">
        <v>423</v>
      </c>
      <c r="B1491" s="232"/>
      <c r="C1491" s="220"/>
      <c r="D1491" s="188"/>
      <c r="E1491" s="221"/>
      <c r="F1491" s="221"/>
      <c r="G1491" s="222"/>
      <c r="H1491" s="223"/>
      <c r="I1491" s="240" t="e">
        <f>SUM(J1473:J1489)/2</f>
        <v>#REF!</v>
      </c>
      <c r="J1491" s="293" t="e">
        <f>IF($A$2="CD",IF($A$3=1,ROUND(SUM(J1473:J1489)/2,0),IF($A$3=3,ROUND(SUM(J1473:J1489)/2,-1),SUM(J1473:J1489)/2)),SUM(J1473:J1489)/2)</f>
        <v>#REF!</v>
      </c>
    </row>
    <row r="1492" spans="1:10" ht="15.75" thickTop="1" x14ac:dyDescent="0.25">
      <c r="A1492" s="188" t="s">
        <v>446</v>
      </c>
      <c r="B1492" s="232"/>
      <c r="C1492" s="226" t="s">
        <v>396</v>
      </c>
      <c r="D1492" s="188"/>
      <c r="E1492" s="221"/>
      <c r="F1492" s="221"/>
      <c r="G1492" s="222"/>
      <c r="H1492" s="223"/>
      <c r="I1492" s="224"/>
      <c r="J1492" s="252"/>
    </row>
    <row r="1493" spans="1:10" x14ac:dyDescent="0.25">
      <c r="A1493" s="212" t="s">
        <v>361</v>
      </c>
      <c r="B1493" s="232"/>
      <c r="C1493" s="213" t="s">
        <v>398</v>
      </c>
      <c r="D1493" s="214" t="s">
        <v>399</v>
      </c>
      <c r="E1493" s="215"/>
      <c r="F1493" s="215"/>
      <c r="G1493" s="216"/>
      <c r="H1493" s="217">
        <f>TRUNC(E1493* (1 + F1493 / 100) * G1493,2)</f>
        <v>0</v>
      </c>
      <c r="I1493" s="224"/>
      <c r="J1493" s="219" t="e">
        <f>ROUND(J1491*#REF!,2)</f>
        <v>#REF!</v>
      </c>
    </row>
    <row r="1494" spans="1:10" x14ac:dyDescent="0.25">
      <c r="A1494" s="212" t="s">
        <v>447</v>
      </c>
      <c r="B1494" s="232"/>
      <c r="C1494" s="213" t="s">
        <v>583</v>
      </c>
      <c r="D1494" s="214" t="s">
        <v>584</v>
      </c>
      <c r="E1494" s="215"/>
      <c r="F1494" s="215"/>
      <c r="G1494" s="216"/>
      <c r="H1494" s="217">
        <f>TRUNC(E1494* (1 + F1494 / 100) * G1494,2)</f>
        <v>0</v>
      </c>
      <c r="I1494" s="224"/>
      <c r="J1494" s="219" t="e">
        <f>ROUND(J1491*#REF!,2)</f>
        <v>#REF!</v>
      </c>
    </row>
    <row r="1495" spans="1:10" x14ac:dyDescent="0.25">
      <c r="A1495" s="212" t="s">
        <v>448</v>
      </c>
      <c r="B1495" s="232"/>
      <c r="C1495" s="213" t="s">
        <v>659</v>
      </c>
      <c r="D1495" s="214" t="s">
        <v>660</v>
      </c>
      <c r="E1495" s="215"/>
      <c r="F1495" s="215"/>
      <c r="G1495" s="216"/>
      <c r="H1495" s="217">
        <f>TRUNC(E1495* (1 + F1495 / 100) * G1495,2)</f>
        <v>0</v>
      </c>
      <c r="I1495" s="224"/>
      <c r="J1495" s="219" t="e">
        <f>ROUND(J1491*#REF!,2)</f>
        <v>#REF!</v>
      </c>
    </row>
    <row r="1496" spans="1:10" x14ac:dyDescent="0.25">
      <c r="A1496" s="212" t="s">
        <v>379</v>
      </c>
      <c r="B1496" s="232"/>
      <c r="C1496" s="213" t="s">
        <v>661</v>
      </c>
      <c r="D1496" s="214" t="s">
        <v>434</v>
      </c>
      <c r="E1496" s="215"/>
      <c r="F1496" s="215"/>
      <c r="G1496" s="216"/>
      <c r="H1496" s="217">
        <f>TRUNC(E1496* (1 + F1496 / 100) * G1496,2)</f>
        <v>0</v>
      </c>
      <c r="I1496" s="224"/>
      <c r="J1496" s="219" t="e">
        <f>ROUND(J1495*#REF!,2)</f>
        <v>#REF!</v>
      </c>
    </row>
    <row r="1497" spans="1:10" x14ac:dyDescent="0.25">
      <c r="A1497" s="188" t="s">
        <v>449</v>
      </c>
      <c r="B1497" s="232"/>
      <c r="C1497" s="220"/>
      <c r="D1497" s="188"/>
      <c r="E1497" s="221"/>
      <c r="F1497" s="221"/>
      <c r="G1497" s="222" t="s">
        <v>406</v>
      </c>
      <c r="H1497" s="228">
        <f>SUM(H1492:H1496)</f>
        <v>0</v>
      </c>
      <c r="I1497" s="233"/>
      <c r="J1497" s="261" t="e">
        <f>SUM(J1493:J1496)</f>
        <v>#REF!</v>
      </c>
    </row>
    <row r="1498" spans="1:10" ht="15.75" thickBot="1" x14ac:dyDescent="0.3">
      <c r="A1498" s="188" t="s">
        <v>451</v>
      </c>
      <c r="B1498" s="232"/>
      <c r="C1498" s="226" t="s">
        <v>408</v>
      </c>
      <c r="D1498" s="188"/>
      <c r="E1498" s="221"/>
      <c r="F1498" s="221"/>
      <c r="G1498" s="222"/>
      <c r="H1498" s="223"/>
      <c r="I1498" s="240"/>
      <c r="J1498" s="293" t="e">
        <f>IF($A$3=2,ROUND((J1491+J1497),2),IF($A$3=3,ROUND((J1491+J1497),-1),ROUND((J1491+J1497),0)))</f>
        <v>#REF!</v>
      </c>
    </row>
    <row r="1499" spans="1:10" ht="15.75" thickTop="1" x14ac:dyDescent="0.25">
      <c r="C1499" s="213" t="s">
        <v>467</v>
      </c>
      <c r="D1499" s="214" t="s">
        <v>410</v>
      </c>
      <c r="E1499" s="215"/>
      <c r="F1499" s="215"/>
      <c r="G1499" s="216"/>
      <c r="H1499" s="217">
        <f>TRUNC(E1499* (1 + F1499 / 100) * G1499,2)</f>
        <v>0</v>
      </c>
      <c r="I1499" s="201"/>
      <c r="J1499" s="202"/>
    </row>
    <row r="1500" spans="1:10" x14ac:dyDescent="0.25">
      <c r="C1500" s="220"/>
      <c r="D1500" s="188"/>
      <c r="E1500" s="221"/>
      <c r="F1500" s="221"/>
      <c r="G1500" s="222" t="s">
        <v>412</v>
      </c>
      <c r="H1500" s="228">
        <f>SUM(H1498:H1499)</f>
        <v>0</v>
      </c>
      <c r="I1500" s="201"/>
      <c r="J1500" s="202"/>
    </row>
    <row r="1501" spans="1:10" ht="15.75" thickBot="1" x14ac:dyDescent="0.3">
      <c r="C1501" s="230" t="s">
        <v>414</v>
      </c>
      <c r="D1501" s="188"/>
      <c r="E1501" s="221"/>
      <c r="F1501" s="221"/>
      <c r="G1501" s="222"/>
      <c r="H1501" s="223"/>
      <c r="I1501" s="201"/>
      <c r="J1501" s="202"/>
    </row>
    <row r="1502" spans="1:10" ht="15.75" thickTop="1" x14ac:dyDescent="0.25">
      <c r="A1502" s="188" t="s">
        <v>715</v>
      </c>
      <c r="B1502" s="203"/>
      <c r="C1502" s="213" t="s">
        <v>415</v>
      </c>
      <c r="D1502" s="214" t="s">
        <v>416</v>
      </c>
      <c r="E1502" s="215"/>
      <c r="F1502" s="215"/>
      <c r="G1502" s="216"/>
      <c r="H1502" s="217">
        <f>TRUNC(E1502* (1 + F1502 / 100) * G1502,2)</f>
        <v>0</v>
      </c>
      <c r="I1502" s="206" t="s">
        <v>389</v>
      </c>
      <c r="J1502" s="207" t="s">
        <v>390</v>
      </c>
    </row>
    <row r="1503" spans="1:10" x14ac:dyDescent="0.25">
      <c r="A1503" s="188"/>
      <c r="B1503" s="203"/>
      <c r="C1503" s="213" t="s">
        <v>443</v>
      </c>
      <c r="D1503" s="214" t="s">
        <v>444</v>
      </c>
      <c r="E1503" s="215"/>
      <c r="F1503" s="215"/>
      <c r="G1503" s="216"/>
      <c r="H1503" s="217">
        <f>TRUNC(E1503* (1 + F1503 / 100) * G1503,2)</f>
        <v>0</v>
      </c>
      <c r="I1503" s="246" t="e">
        <f>#REF!</f>
        <v>#REF!</v>
      </c>
      <c r="J1503" s="211"/>
    </row>
    <row r="1504" spans="1:10" x14ac:dyDescent="0.25">
      <c r="A1504" s="212" t="s">
        <v>392</v>
      </c>
      <c r="B1504" s="203"/>
      <c r="C1504" s="220"/>
      <c r="D1504" s="188"/>
      <c r="E1504" s="221"/>
      <c r="F1504" s="221"/>
      <c r="G1504" s="222" t="s">
        <v>418</v>
      </c>
      <c r="H1504" s="228">
        <f>SUM(H1501:H1503)</f>
        <v>0</v>
      </c>
      <c r="I1504" s="218"/>
      <c r="J1504" s="219" t="s">
        <v>77</v>
      </c>
    </row>
    <row r="1505" spans="1:10" x14ac:dyDescent="0.25">
      <c r="A1505" s="212"/>
      <c r="B1505" s="203"/>
      <c r="C1505" s="226" t="s">
        <v>420</v>
      </c>
      <c r="D1505" s="188"/>
      <c r="E1505" s="221"/>
      <c r="F1505" s="221"/>
      <c r="G1505" s="222"/>
      <c r="H1505" s="223"/>
      <c r="I1505" s="224"/>
      <c r="J1505" s="225"/>
    </row>
    <row r="1506" spans="1:10" x14ac:dyDescent="0.25">
      <c r="A1506" s="212" t="s">
        <v>395</v>
      </c>
      <c r="B1506" s="203"/>
      <c r="C1506" s="213"/>
      <c r="D1506" s="214"/>
      <c r="E1506" s="215"/>
      <c r="F1506" s="215"/>
      <c r="G1506" s="216"/>
      <c r="H1506" s="217"/>
      <c r="I1506" s="224"/>
      <c r="J1506" s="225"/>
    </row>
    <row r="1507" spans="1:10" x14ac:dyDescent="0.25">
      <c r="A1507" s="212">
        <v>100893</v>
      </c>
      <c r="B1507" s="203" t="s">
        <v>459</v>
      </c>
      <c r="C1507" s="220"/>
      <c r="D1507" s="188"/>
      <c r="E1507" s="221"/>
      <c r="F1507" s="221"/>
      <c r="G1507" s="222" t="s">
        <v>422</v>
      </c>
      <c r="H1507" s="217">
        <f>SUM(H1505:H1506)</f>
        <v>0</v>
      </c>
      <c r="I1507" s="218" t="e">
        <f>I1503 * (#REF! * (1+#REF!/100))</f>
        <v>#REF!</v>
      </c>
      <c r="J1507" s="219" t="e">
        <f>#REF! * I1503</f>
        <v>#REF!</v>
      </c>
    </row>
    <row r="1508" spans="1:10" x14ac:dyDescent="0.25">
      <c r="A1508" s="227" t="s">
        <v>405</v>
      </c>
      <c r="B1508" s="203"/>
      <c r="C1508" s="220"/>
      <c r="D1508" s="188"/>
      <c r="E1508" s="221"/>
      <c r="F1508" s="221"/>
      <c r="G1508" s="222"/>
      <c r="H1508" s="223"/>
      <c r="I1508" s="224"/>
      <c r="J1508" s="229" t="e">
        <f>SUM(J1506:J1507)</f>
        <v>#REF!</v>
      </c>
    </row>
    <row r="1509" spans="1:10" ht="15.75" thickBot="1" x14ac:dyDescent="0.3">
      <c r="A1509" s="212" t="s">
        <v>407</v>
      </c>
      <c r="B1509" s="203"/>
      <c r="C1509" s="234"/>
      <c r="D1509" s="235"/>
      <c r="E1509" s="295"/>
      <c r="F1509" s="296" t="s">
        <v>424</v>
      </c>
      <c r="G1509" s="297">
        <f>SUM(H1490:H1508)/2</f>
        <v>0</v>
      </c>
      <c r="H1509" s="297"/>
      <c r="I1509" s="224"/>
      <c r="J1509" s="225"/>
    </row>
    <row r="1510" spans="1:10" ht="15.75" thickTop="1" x14ac:dyDescent="0.25">
      <c r="A1510" s="212">
        <v>200025</v>
      </c>
      <c r="B1510" s="203" t="s">
        <v>408</v>
      </c>
      <c r="C1510" s="247" t="s">
        <v>371</v>
      </c>
      <c r="D1510" s="248"/>
      <c r="E1510" s="249"/>
      <c r="F1510" s="249"/>
      <c r="G1510" s="250"/>
      <c r="H1510" s="251"/>
      <c r="I1510" s="218" t="e">
        <f>I1503 * (#REF! * (1+#REF!/100))</f>
        <v>#REF!</v>
      </c>
      <c r="J1510" s="219" t="e">
        <f>#REF! * I1503</f>
        <v>#REF!</v>
      </c>
    </row>
    <row r="1511" spans="1:10" x14ac:dyDescent="0.25">
      <c r="A1511" s="227" t="s">
        <v>411</v>
      </c>
      <c r="B1511" s="203"/>
      <c r="C1511" s="253" t="s">
        <v>373</v>
      </c>
      <c r="D1511" s="254"/>
      <c r="E1511" s="255"/>
      <c r="F1511" s="256"/>
      <c r="G1511" s="257"/>
      <c r="H1511" s="258">
        <f>ROUND(H1509*F1511,2)</f>
        <v>0</v>
      </c>
      <c r="I1511" s="224"/>
      <c r="J1511" s="229" t="e">
        <f>SUM(J1509:J1510)</f>
        <v>#REF!</v>
      </c>
    </row>
    <row r="1512" spans="1:10" x14ac:dyDescent="0.25">
      <c r="A1512" s="212" t="s">
        <v>413</v>
      </c>
      <c r="B1512" s="203"/>
      <c r="C1512" s="253" t="s">
        <v>374</v>
      </c>
      <c r="D1512" s="254"/>
      <c r="E1512" s="255"/>
      <c r="F1512" s="256"/>
      <c r="G1512" s="257"/>
      <c r="H1512" s="258">
        <f>ROUND(H1509*F1512,2)</f>
        <v>0</v>
      </c>
      <c r="I1512" s="224"/>
      <c r="J1512" s="225"/>
    </row>
    <row r="1513" spans="1:10" x14ac:dyDescent="0.25">
      <c r="A1513" s="212">
        <v>300026</v>
      </c>
      <c r="B1513" s="203" t="s">
        <v>414</v>
      </c>
      <c r="C1513" s="253" t="s">
        <v>375</v>
      </c>
      <c r="D1513" s="254"/>
      <c r="E1513" s="255"/>
      <c r="F1513" s="256"/>
      <c r="G1513" s="257"/>
      <c r="H1513" s="258">
        <f>ROUND(H1509*F1513,2)</f>
        <v>0</v>
      </c>
      <c r="I1513" s="218" t="e">
        <f>I1503 * (#REF! * (1+#REF!/100))</f>
        <v>#REF!</v>
      </c>
      <c r="J1513" s="219" t="e">
        <f>#REF! * I1503</f>
        <v>#REF!</v>
      </c>
    </row>
    <row r="1514" spans="1:10" x14ac:dyDescent="0.25">
      <c r="A1514" s="212">
        <v>300002</v>
      </c>
      <c r="B1514" s="203" t="s">
        <v>414</v>
      </c>
      <c r="C1514" s="253" t="s">
        <v>377</v>
      </c>
      <c r="D1514" s="254"/>
      <c r="E1514" s="255"/>
      <c r="F1514" s="256"/>
      <c r="G1514" s="257"/>
      <c r="H1514" s="258">
        <f>ROUND(H1513*F1514,2)</f>
        <v>0</v>
      </c>
      <c r="I1514" s="218" t="e">
        <f>I1503 * (#REF! * (1+#REF!/100))</f>
        <v>#REF!</v>
      </c>
      <c r="J1514" s="219" t="e">
        <f>#REF! * I1503</f>
        <v>#REF!</v>
      </c>
    </row>
    <row r="1515" spans="1:10" x14ac:dyDescent="0.25">
      <c r="A1515" s="227" t="s">
        <v>417</v>
      </c>
      <c r="B1515" s="203"/>
      <c r="C1515" s="226" t="s">
        <v>450</v>
      </c>
      <c r="D1515" s="188"/>
      <c r="E1515" s="221"/>
      <c r="F1515" s="221"/>
      <c r="G1515" s="259"/>
      <c r="H1515" s="260">
        <f>SUM(H1511:H1514)</f>
        <v>0</v>
      </c>
      <c r="I1515" s="224"/>
      <c r="J1515" s="229" t="e">
        <f>SUM(J1512:J1514)</f>
        <v>#REF!</v>
      </c>
    </row>
    <row r="1516" spans="1:10" ht="15.75" thickBot="1" x14ac:dyDescent="0.3">
      <c r="A1516" s="188" t="s">
        <v>419</v>
      </c>
      <c r="B1516" s="231"/>
      <c r="C1516" s="304"/>
      <c r="D1516" s="305"/>
      <c r="E1516" s="295"/>
      <c r="F1516" s="296" t="s">
        <v>452</v>
      </c>
      <c r="G1516" s="306">
        <f>H1515+H1509</f>
        <v>0</v>
      </c>
      <c r="H1516" s="298">
        <f>IF($A$3=2,ROUND((H1509+H1515),2),IF($A$3=3,ROUND((H1509+H1515),-1),ROUND((H1509+H1515),0)))</f>
        <v>0</v>
      </c>
      <c r="I1516" s="224"/>
      <c r="J1516" s="225"/>
    </row>
    <row r="1517" spans="1:10" ht="16.5" thickTop="1" thickBot="1" x14ac:dyDescent="0.3">
      <c r="A1517" s="188"/>
      <c r="B1517" s="231"/>
      <c r="C1517" s="310"/>
      <c r="D1517" s="311"/>
      <c r="E1517" s="312"/>
      <c r="F1517" s="313"/>
      <c r="G1517" s="314"/>
      <c r="H1517" s="315"/>
      <c r="I1517" s="224"/>
      <c r="J1517" s="225"/>
    </row>
    <row r="1518" spans="1:10" ht="15.75" thickTop="1" x14ac:dyDescent="0.25">
      <c r="A1518" s="188"/>
      <c r="B1518" s="231"/>
      <c r="C1518" s="399" t="s">
        <v>310</v>
      </c>
      <c r="D1518" s="400"/>
      <c r="E1518" s="400"/>
      <c r="F1518" s="400"/>
      <c r="G1518" s="204"/>
      <c r="H1518" s="205" t="s">
        <v>440</v>
      </c>
      <c r="I1518" s="224"/>
      <c r="J1518" s="225"/>
    </row>
    <row r="1519" spans="1:10" x14ac:dyDescent="0.25">
      <c r="A1519" s="188"/>
      <c r="B1519" s="231"/>
      <c r="C1519" s="401"/>
      <c r="D1519" s="402"/>
      <c r="E1519" s="402"/>
      <c r="F1519" s="402"/>
      <c r="G1519" s="208"/>
      <c r="H1519" s="209" t="s">
        <v>716</v>
      </c>
      <c r="I1519" s="224"/>
      <c r="J1519" s="225"/>
    </row>
    <row r="1520" spans="1:10" x14ac:dyDescent="0.25">
      <c r="A1520" s="188"/>
      <c r="B1520" s="231"/>
      <c r="C1520" s="213" t="s">
        <v>73</v>
      </c>
      <c r="D1520" s="214" t="s">
        <v>74</v>
      </c>
      <c r="E1520" s="215" t="s">
        <v>75</v>
      </c>
      <c r="F1520" s="215" t="s">
        <v>393</v>
      </c>
      <c r="G1520" s="216" t="s">
        <v>394</v>
      </c>
      <c r="H1520" s="217" t="s">
        <v>77</v>
      </c>
      <c r="I1520" s="224"/>
      <c r="J1520" s="225"/>
    </row>
    <row r="1521" spans="1:10" x14ac:dyDescent="0.25">
      <c r="A1521" s="212"/>
      <c r="B1521" s="203"/>
      <c r="C1521" s="220"/>
      <c r="D1521" s="188"/>
      <c r="E1521" s="221"/>
      <c r="F1521" s="221"/>
      <c r="G1521" s="222"/>
      <c r="H1521" s="223"/>
      <c r="I1521" s="218"/>
      <c r="J1521" s="219"/>
    </row>
    <row r="1522" spans="1:10" x14ac:dyDescent="0.25">
      <c r="A1522" s="227" t="s">
        <v>421</v>
      </c>
      <c r="B1522" s="231"/>
      <c r="C1522" s="226" t="s">
        <v>396</v>
      </c>
      <c r="D1522" s="188"/>
      <c r="E1522" s="221"/>
      <c r="F1522" s="221"/>
      <c r="G1522" s="222"/>
      <c r="H1522" s="223"/>
      <c r="I1522" s="224"/>
      <c r="J1522" s="219">
        <f>SUM(J1516:J1521)</f>
        <v>0</v>
      </c>
    </row>
    <row r="1523" spans="1:10" x14ac:dyDescent="0.25">
      <c r="A1523" s="188"/>
      <c r="B1523" s="232"/>
      <c r="C1523" s="213" t="s">
        <v>398</v>
      </c>
      <c r="D1523" s="214" t="s">
        <v>399</v>
      </c>
      <c r="E1523" s="215"/>
      <c r="F1523" s="215"/>
      <c r="G1523" s="216"/>
      <c r="H1523" s="217">
        <f>TRUNC(E1523* (1 + F1523 / 100) * G1523,2)</f>
        <v>0</v>
      </c>
      <c r="I1523" s="224"/>
      <c r="J1523" s="225"/>
    </row>
    <row r="1524" spans="1:10" ht="15.75" thickBot="1" x14ac:dyDescent="0.3">
      <c r="A1524" s="188" t="s">
        <v>423</v>
      </c>
      <c r="B1524" s="232"/>
      <c r="C1524" s="213" t="s">
        <v>692</v>
      </c>
      <c r="D1524" s="214" t="s">
        <v>74</v>
      </c>
      <c r="E1524" s="215"/>
      <c r="F1524" s="215"/>
      <c r="G1524" s="216"/>
      <c r="H1524" s="217">
        <f>TRUNC(E1524* (1 + F1524 / 100) * G1524,2)</f>
        <v>0</v>
      </c>
      <c r="I1524" s="240" t="e">
        <f>SUM(J1504:J1523)/2</f>
        <v>#REF!</v>
      </c>
      <c r="J1524" s="293" t="e">
        <f>IF($A$2="CD",IF($A$3=1,ROUND(SUM(J1504:J1523)/2,0),IF($A$3=3,ROUND(SUM(J1504:J1523)/2,-1),SUM(J1504:J1523)/2)),SUM(J1504:J1523)/2)</f>
        <v>#REF!</v>
      </c>
    </row>
    <row r="1525" spans="1:10" ht="15.75" thickTop="1" x14ac:dyDescent="0.25">
      <c r="A1525" s="188" t="s">
        <v>446</v>
      </c>
      <c r="B1525" s="232"/>
      <c r="C1525" s="213" t="s">
        <v>693</v>
      </c>
      <c r="D1525" s="214" t="s">
        <v>645</v>
      </c>
      <c r="E1525" s="215"/>
      <c r="F1525" s="215"/>
      <c r="G1525" s="216"/>
      <c r="H1525" s="217">
        <f>TRUNC(E1525* (1 + F1525 / 100) * G1525,2)</f>
        <v>0</v>
      </c>
      <c r="I1525" s="224"/>
      <c r="J1525" s="252"/>
    </row>
    <row r="1526" spans="1:10" x14ac:dyDescent="0.25">
      <c r="A1526" s="212" t="s">
        <v>361</v>
      </c>
      <c r="B1526" s="232"/>
      <c r="C1526" s="213" t="s">
        <v>717</v>
      </c>
      <c r="D1526" s="214" t="s">
        <v>74</v>
      </c>
      <c r="E1526" s="215"/>
      <c r="F1526" s="215"/>
      <c r="G1526" s="216"/>
      <c r="H1526" s="217">
        <f>TRUNC(E1526* (1 + F1526 / 100) * G1526,2)</f>
        <v>0</v>
      </c>
      <c r="I1526" s="224"/>
      <c r="J1526" s="219" t="e">
        <f>ROUND(J1524*#REF!,2)</f>
        <v>#REF!</v>
      </c>
    </row>
    <row r="1527" spans="1:10" x14ac:dyDescent="0.25">
      <c r="A1527" s="212" t="s">
        <v>447</v>
      </c>
      <c r="B1527" s="232"/>
      <c r="C1527" s="213" t="s">
        <v>640</v>
      </c>
      <c r="D1527" s="214" t="s">
        <v>434</v>
      </c>
      <c r="E1527" s="215"/>
      <c r="F1527" s="215"/>
      <c r="G1527" s="216"/>
      <c r="H1527" s="217">
        <f>TRUNC(E1527* (1 + F1527 / 100) * G1527,2)</f>
        <v>0</v>
      </c>
      <c r="I1527" s="224"/>
      <c r="J1527" s="219" t="e">
        <f>ROUND(J1524*#REF!,2)</f>
        <v>#REF!</v>
      </c>
    </row>
    <row r="1528" spans="1:10" x14ac:dyDescent="0.25">
      <c r="A1528" s="212" t="s">
        <v>448</v>
      </c>
      <c r="B1528" s="232"/>
      <c r="C1528" s="220"/>
      <c r="D1528" s="188"/>
      <c r="E1528" s="221"/>
      <c r="F1528" s="221"/>
      <c r="G1528" s="222" t="s">
        <v>406</v>
      </c>
      <c r="H1528" s="228">
        <f>SUM(H1522:H1527)</f>
        <v>0</v>
      </c>
      <c r="I1528" s="224"/>
      <c r="J1528" s="219" t="e">
        <f>ROUND(J1524*#REF!,2)</f>
        <v>#REF!</v>
      </c>
    </row>
    <row r="1529" spans="1:10" x14ac:dyDescent="0.25">
      <c r="A1529" s="212" t="s">
        <v>379</v>
      </c>
      <c r="B1529" s="232"/>
      <c r="C1529" s="226" t="s">
        <v>408</v>
      </c>
      <c r="D1529" s="188"/>
      <c r="E1529" s="221"/>
      <c r="F1529" s="221"/>
      <c r="G1529" s="222"/>
      <c r="H1529" s="223"/>
      <c r="I1529" s="224"/>
      <c r="J1529" s="219" t="e">
        <f>ROUND(J1528*#REF!,2)</f>
        <v>#REF!</v>
      </c>
    </row>
    <row r="1530" spans="1:10" x14ac:dyDescent="0.25">
      <c r="A1530" s="188" t="s">
        <v>449</v>
      </c>
      <c r="B1530" s="232"/>
      <c r="C1530" s="213" t="s">
        <v>467</v>
      </c>
      <c r="D1530" s="214" t="s">
        <v>410</v>
      </c>
      <c r="E1530" s="215"/>
      <c r="F1530" s="215"/>
      <c r="G1530" s="216"/>
      <c r="H1530" s="217">
        <f>TRUNC(E1530* (1 + F1530 / 100) * G1530,2)</f>
        <v>0</v>
      </c>
      <c r="I1530" s="233"/>
      <c r="J1530" s="261" t="e">
        <f>SUM(J1526:J1529)</f>
        <v>#REF!</v>
      </c>
    </row>
    <row r="1531" spans="1:10" ht="15.75" thickBot="1" x14ac:dyDescent="0.3">
      <c r="A1531" s="188" t="s">
        <v>451</v>
      </c>
      <c r="B1531" s="232"/>
      <c r="C1531" s="220"/>
      <c r="D1531" s="188"/>
      <c r="E1531" s="221"/>
      <c r="F1531" s="221"/>
      <c r="G1531" s="222" t="s">
        <v>412</v>
      </c>
      <c r="H1531" s="228">
        <f>SUM(H1529:H1530)</f>
        <v>0</v>
      </c>
      <c r="I1531" s="240"/>
      <c r="J1531" s="293" t="e">
        <f>IF($A$3=2,ROUND((J1524+J1530),2),IF($A$3=3,ROUND((J1524+J1530),-1),ROUND((J1524+J1530),0)))</f>
        <v>#REF!</v>
      </c>
    </row>
    <row r="1532" spans="1:10" ht="15.75" thickTop="1" x14ac:dyDescent="0.25">
      <c r="C1532" s="230" t="s">
        <v>414</v>
      </c>
      <c r="D1532" s="188"/>
      <c r="E1532" s="221"/>
      <c r="F1532" s="221"/>
      <c r="G1532" s="222"/>
      <c r="H1532" s="223"/>
      <c r="I1532" s="201"/>
      <c r="J1532" s="202"/>
    </row>
    <row r="1533" spans="1:10" x14ac:dyDescent="0.25">
      <c r="C1533" s="213" t="s">
        <v>415</v>
      </c>
      <c r="D1533" s="214" t="s">
        <v>416</v>
      </c>
      <c r="E1533" s="215"/>
      <c r="F1533" s="215"/>
      <c r="G1533" s="216"/>
      <c r="H1533" s="217">
        <f>TRUNC(E1533* (1 + F1533 / 100) * G1533,2)</f>
        <v>0</v>
      </c>
      <c r="I1533" s="201"/>
      <c r="J1533" s="202"/>
    </row>
    <row r="1534" spans="1:10" ht="15.75" thickBot="1" x14ac:dyDescent="0.3">
      <c r="C1534" s="213" t="s">
        <v>443</v>
      </c>
      <c r="D1534" s="214" t="s">
        <v>444</v>
      </c>
      <c r="E1534" s="215"/>
      <c r="F1534" s="215"/>
      <c r="G1534" s="216"/>
      <c r="H1534" s="217">
        <f>TRUNC(E1534* (1 + F1534 / 100) * G1534,2)</f>
        <v>0</v>
      </c>
      <c r="I1534" s="201"/>
      <c r="J1534" s="202"/>
    </row>
    <row r="1535" spans="1:10" ht="15.75" thickTop="1" x14ac:dyDescent="0.25">
      <c r="A1535" s="188" t="s">
        <v>718</v>
      </c>
      <c r="B1535" s="203"/>
      <c r="C1535" s="220"/>
      <c r="D1535" s="188"/>
      <c r="E1535" s="221"/>
      <c r="F1535" s="221"/>
      <c r="G1535" s="222" t="s">
        <v>418</v>
      </c>
      <c r="H1535" s="228">
        <f>SUM(H1532:H1534)</f>
        <v>0</v>
      </c>
      <c r="I1535" s="206" t="s">
        <v>389</v>
      </c>
      <c r="J1535" s="207" t="s">
        <v>390</v>
      </c>
    </row>
    <row r="1536" spans="1:10" x14ac:dyDescent="0.25">
      <c r="A1536" s="188"/>
      <c r="B1536" s="203"/>
      <c r="C1536" s="226" t="s">
        <v>420</v>
      </c>
      <c r="D1536" s="188"/>
      <c r="E1536" s="221"/>
      <c r="F1536" s="221"/>
      <c r="G1536" s="222"/>
      <c r="H1536" s="223"/>
      <c r="I1536" s="246" t="e">
        <f>#REF!</f>
        <v>#REF!</v>
      </c>
      <c r="J1536" s="211"/>
    </row>
    <row r="1537" spans="1:10" x14ac:dyDescent="0.25">
      <c r="A1537" s="212" t="s">
        <v>392</v>
      </c>
      <c r="B1537" s="203"/>
      <c r="C1537" s="213"/>
      <c r="D1537" s="214"/>
      <c r="E1537" s="215"/>
      <c r="F1537" s="215"/>
      <c r="G1537" s="216"/>
      <c r="H1537" s="217"/>
      <c r="I1537" s="218"/>
      <c r="J1537" s="219" t="s">
        <v>77</v>
      </c>
    </row>
    <row r="1538" spans="1:10" x14ac:dyDescent="0.25">
      <c r="A1538" s="212"/>
      <c r="B1538" s="203"/>
      <c r="C1538" s="220"/>
      <c r="D1538" s="188"/>
      <c r="E1538" s="221"/>
      <c r="F1538" s="221"/>
      <c r="G1538" s="222" t="s">
        <v>422</v>
      </c>
      <c r="H1538" s="217">
        <f>SUM(H1536:H1537)</f>
        <v>0</v>
      </c>
      <c r="I1538" s="224"/>
      <c r="J1538" s="225"/>
    </row>
    <row r="1539" spans="1:10" x14ac:dyDescent="0.25">
      <c r="A1539" s="212" t="s">
        <v>395</v>
      </c>
      <c r="B1539" s="203"/>
      <c r="C1539" s="220"/>
      <c r="D1539" s="188"/>
      <c r="E1539" s="221"/>
      <c r="F1539" s="221"/>
      <c r="G1539" s="222"/>
      <c r="H1539" s="223"/>
      <c r="I1539" s="224"/>
      <c r="J1539" s="225"/>
    </row>
    <row r="1540" spans="1:10" ht="15.75" thickBot="1" x14ac:dyDescent="0.3">
      <c r="A1540" s="212">
        <v>101117</v>
      </c>
      <c r="B1540" s="203" t="s">
        <v>397</v>
      </c>
      <c r="C1540" s="234"/>
      <c r="D1540" s="235"/>
      <c r="E1540" s="295"/>
      <c r="F1540" s="296" t="s">
        <v>424</v>
      </c>
      <c r="G1540" s="297">
        <f>SUM(H1520:H1539)/2</f>
        <v>0</v>
      </c>
      <c r="H1540" s="298"/>
      <c r="I1540" s="218" t="e">
        <f>I1536 * (#REF! * (1+#REF!/100))</f>
        <v>#REF!</v>
      </c>
      <c r="J1540" s="219" t="e">
        <f>#REF! * I1536</f>
        <v>#REF!</v>
      </c>
    </row>
    <row r="1541" spans="1:10" ht="15.75" thickTop="1" x14ac:dyDescent="0.25">
      <c r="A1541" s="212">
        <v>101904</v>
      </c>
      <c r="B1541" s="203" t="s">
        <v>397</v>
      </c>
      <c r="C1541" s="247" t="s">
        <v>371</v>
      </c>
      <c r="D1541" s="248"/>
      <c r="E1541" s="249"/>
      <c r="F1541" s="249"/>
      <c r="G1541" s="250"/>
      <c r="H1541" s="251"/>
      <c r="I1541" s="218" t="e">
        <f>I1536 * (#REF! * (1+#REF!/100))</f>
        <v>#REF!</v>
      </c>
      <c r="J1541" s="219" t="e">
        <f>#REF! * I1536</f>
        <v>#REF!</v>
      </c>
    </row>
    <row r="1542" spans="1:10" x14ac:dyDescent="0.25">
      <c r="A1542" s="212">
        <v>100882</v>
      </c>
      <c r="B1542" s="203"/>
      <c r="C1542" s="253" t="s">
        <v>373</v>
      </c>
      <c r="D1542" s="254"/>
      <c r="E1542" s="255"/>
      <c r="F1542" s="256"/>
      <c r="G1542" s="257"/>
      <c r="H1542" s="258">
        <f>ROUND(H1540*F1542,2)</f>
        <v>0</v>
      </c>
      <c r="I1542" s="218" t="e">
        <f>I1536 * (#REF! * (1+#REF!/100))</f>
        <v>#REF!</v>
      </c>
      <c r="J1542" s="219" t="e">
        <f>#REF! * I1536</f>
        <v>#REF!</v>
      </c>
    </row>
    <row r="1543" spans="1:10" x14ac:dyDescent="0.25">
      <c r="A1543" s="227" t="s">
        <v>405</v>
      </c>
      <c r="B1543" s="203"/>
      <c r="C1543" s="253" t="s">
        <v>374</v>
      </c>
      <c r="D1543" s="254"/>
      <c r="E1543" s="255"/>
      <c r="F1543" s="256"/>
      <c r="G1543" s="257"/>
      <c r="H1543" s="258">
        <f>ROUND(H1540*F1543,2)</f>
        <v>0</v>
      </c>
      <c r="I1543" s="224"/>
      <c r="J1543" s="229" t="e">
        <f>SUM(J1539:J1542)</f>
        <v>#REF!</v>
      </c>
    </row>
    <row r="1544" spans="1:10" x14ac:dyDescent="0.25">
      <c r="A1544" s="212" t="s">
        <v>407</v>
      </c>
      <c r="B1544" s="203"/>
      <c r="C1544" s="253" t="s">
        <v>375</v>
      </c>
      <c r="D1544" s="254"/>
      <c r="E1544" s="255"/>
      <c r="F1544" s="256"/>
      <c r="G1544" s="257"/>
      <c r="H1544" s="258">
        <f>ROUND(H1540*F1544,2)</f>
        <v>0</v>
      </c>
      <c r="I1544" s="224"/>
      <c r="J1544" s="225"/>
    </row>
    <row r="1545" spans="1:10" x14ac:dyDescent="0.25">
      <c r="A1545" s="212">
        <v>200026</v>
      </c>
      <c r="B1545" s="203" t="s">
        <v>408</v>
      </c>
      <c r="C1545" s="253" t="s">
        <v>377</v>
      </c>
      <c r="D1545" s="254"/>
      <c r="E1545" s="255"/>
      <c r="F1545" s="256"/>
      <c r="G1545" s="257"/>
      <c r="H1545" s="258">
        <f>ROUND(H1544*F1545,2)</f>
        <v>0</v>
      </c>
      <c r="I1545" s="218" t="e">
        <f>I1536 * (#REF! * (1+#REF!/100))</f>
        <v>#REF!</v>
      </c>
      <c r="J1545" s="219" t="e">
        <f>#REF! * I1536</f>
        <v>#REF!</v>
      </c>
    </row>
    <row r="1546" spans="1:10" x14ac:dyDescent="0.25">
      <c r="A1546" s="227" t="s">
        <v>411</v>
      </c>
      <c r="B1546" s="203"/>
      <c r="C1546" s="226" t="s">
        <v>450</v>
      </c>
      <c r="D1546" s="188"/>
      <c r="E1546" s="221"/>
      <c r="F1546" s="221"/>
      <c r="G1546" s="259"/>
      <c r="H1546" s="260">
        <f>SUM(H1542:H1545)</f>
        <v>0</v>
      </c>
      <c r="I1546" s="224"/>
      <c r="J1546" s="229" t="e">
        <f>SUM(J1544:J1545)</f>
        <v>#REF!</v>
      </c>
    </row>
    <row r="1547" spans="1:10" ht="15.75" thickBot="1" x14ac:dyDescent="0.3">
      <c r="A1547" s="212" t="s">
        <v>413</v>
      </c>
      <c r="B1547" s="203"/>
      <c r="C1547" s="304"/>
      <c r="D1547" s="305"/>
      <c r="E1547" s="295"/>
      <c r="F1547" s="296" t="s">
        <v>452</v>
      </c>
      <c r="G1547" s="306">
        <f>H1546+H1540</f>
        <v>0</v>
      </c>
      <c r="H1547" s="298">
        <f>IF($A$3=2,ROUND((H1540+H1546),2),IF($A$3=3,ROUND((H1540+H1546),-1),ROUND((H1540+H1546),0)))</f>
        <v>0</v>
      </c>
      <c r="I1547" s="224"/>
      <c r="J1547" s="225"/>
    </row>
    <row r="1548" spans="1:10" ht="16.5" thickTop="1" thickBot="1" x14ac:dyDescent="0.3">
      <c r="A1548" s="212">
        <v>300026</v>
      </c>
      <c r="B1548" s="203" t="s">
        <v>414</v>
      </c>
      <c r="C1548" s="310"/>
      <c r="D1548" s="311"/>
      <c r="E1548" s="312"/>
      <c r="F1548" s="313"/>
      <c r="G1548" s="314"/>
      <c r="H1548" s="315"/>
      <c r="I1548" s="218" t="e">
        <f>I1536 * (#REF! * (1+#REF!/100))</f>
        <v>#REF!</v>
      </c>
      <c r="J1548" s="219" t="e">
        <f>#REF! * I1536</f>
        <v>#REF!</v>
      </c>
    </row>
    <row r="1549" spans="1:10" ht="15.75" thickTop="1" x14ac:dyDescent="0.25">
      <c r="A1549" s="227" t="s">
        <v>417</v>
      </c>
      <c r="B1549" s="203"/>
      <c r="C1549" s="399" t="s">
        <v>320</v>
      </c>
      <c r="D1549" s="400"/>
      <c r="E1549" s="400"/>
      <c r="F1549" s="400"/>
      <c r="G1549" s="244"/>
      <c r="H1549" s="205" t="s">
        <v>440</v>
      </c>
      <c r="I1549" s="224"/>
      <c r="J1549" s="229" t="e">
        <f>SUM(J1547:J1548)</f>
        <v>#REF!</v>
      </c>
    </row>
    <row r="1550" spans="1:10" x14ac:dyDescent="0.25">
      <c r="A1550" s="188" t="s">
        <v>419</v>
      </c>
      <c r="B1550" s="231"/>
      <c r="C1550" s="401"/>
      <c r="D1550" s="402"/>
      <c r="E1550" s="402"/>
      <c r="F1550" s="402"/>
      <c r="G1550" s="245"/>
      <c r="H1550" s="209" t="s">
        <v>719</v>
      </c>
      <c r="I1550" s="224"/>
      <c r="J1550" s="225"/>
    </row>
    <row r="1551" spans="1:10" x14ac:dyDescent="0.25">
      <c r="A1551" s="212"/>
      <c r="B1551" s="203"/>
      <c r="C1551" s="213" t="s">
        <v>73</v>
      </c>
      <c r="D1551" s="214" t="s">
        <v>74</v>
      </c>
      <c r="E1551" s="215" t="s">
        <v>75</v>
      </c>
      <c r="F1551" s="215" t="s">
        <v>393</v>
      </c>
      <c r="G1551" s="216" t="s">
        <v>394</v>
      </c>
      <c r="H1551" s="217" t="s">
        <v>77</v>
      </c>
      <c r="I1551" s="218"/>
      <c r="J1551" s="219"/>
    </row>
    <row r="1552" spans="1:10" x14ac:dyDescent="0.25">
      <c r="A1552" s="227" t="s">
        <v>421</v>
      </c>
      <c r="B1552" s="231"/>
      <c r="C1552" s="220"/>
      <c r="D1552" s="188"/>
      <c r="E1552" s="221"/>
      <c r="F1552" s="221"/>
      <c r="G1552" s="222"/>
      <c r="H1552" s="223"/>
      <c r="I1552" s="224"/>
      <c r="J1552" s="219">
        <f>SUM(J1550:J1551)</f>
        <v>0</v>
      </c>
    </row>
    <row r="1553" spans="1:10" x14ac:dyDescent="0.25">
      <c r="A1553" s="188"/>
      <c r="B1553" s="232"/>
      <c r="C1553" s="226" t="s">
        <v>408</v>
      </c>
      <c r="D1553" s="188"/>
      <c r="E1553" s="221"/>
      <c r="F1553" s="221"/>
      <c r="G1553" s="222"/>
      <c r="H1553" s="223"/>
      <c r="I1553" s="224"/>
      <c r="J1553" s="225"/>
    </row>
    <row r="1554" spans="1:10" ht="15.75" thickBot="1" x14ac:dyDescent="0.3">
      <c r="A1554" s="188" t="s">
        <v>423</v>
      </c>
      <c r="B1554" s="232"/>
      <c r="C1554" s="213" t="s">
        <v>524</v>
      </c>
      <c r="D1554" s="214" t="s">
        <v>410</v>
      </c>
      <c r="E1554" s="215"/>
      <c r="F1554" s="215"/>
      <c r="G1554" s="216"/>
      <c r="H1554" s="217">
        <f>TRUNC(E1554* (1 + F1554 / 100) * G1554,2)</f>
        <v>0</v>
      </c>
      <c r="I1554" s="240" t="e">
        <f>SUM(J1537:J1553)/2</f>
        <v>#REF!</v>
      </c>
      <c r="J1554" s="293" t="e">
        <f>IF($A$2="CD",IF($A$3=1,ROUND(SUM(J1537:J1553)/2,0),IF($A$3=3,ROUND(SUM(J1537:J1553)/2,-1),SUM(J1537:J1553)/2)),SUM(J1537:J1553)/2)</f>
        <v>#REF!</v>
      </c>
    </row>
    <row r="1555" spans="1:10" ht="15.75" thickTop="1" x14ac:dyDescent="0.25">
      <c r="A1555" s="188" t="s">
        <v>446</v>
      </c>
      <c r="B1555" s="232"/>
      <c r="C1555" s="220"/>
      <c r="D1555" s="188"/>
      <c r="E1555" s="221"/>
      <c r="F1555" s="221"/>
      <c r="G1555" s="222" t="s">
        <v>412</v>
      </c>
      <c r="H1555" s="228">
        <f>SUM(H1553:H1554)</f>
        <v>0</v>
      </c>
      <c r="I1555" s="224"/>
      <c r="J1555" s="252"/>
    </row>
    <row r="1556" spans="1:10" x14ac:dyDescent="0.25">
      <c r="A1556" s="212" t="s">
        <v>361</v>
      </c>
      <c r="B1556" s="232"/>
      <c r="C1556" s="230" t="s">
        <v>414</v>
      </c>
      <c r="D1556" s="188"/>
      <c r="E1556" s="221"/>
      <c r="F1556" s="221"/>
      <c r="G1556" s="222"/>
      <c r="H1556" s="223"/>
      <c r="I1556" s="224"/>
      <c r="J1556" s="219" t="e">
        <f>ROUND(J1554*#REF!,2)</f>
        <v>#REF!</v>
      </c>
    </row>
    <row r="1557" spans="1:10" x14ac:dyDescent="0.25">
      <c r="A1557" s="212" t="s">
        <v>447</v>
      </c>
      <c r="B1557" s="232"/>
      <c r="C1557" s="213" t="s">
        <v>415</v>
      </c>
      <c r="D1557" s="214" t="s">
        <v>416</v>
      </c>
      <c r="E1557" s="215"/>
      <c r="F1557" s="215"/>
      <c r="G1557" s="216"/>
      <c r="H1557" s="217">
        <f>TRUNC(E1557* (1 + F1557 / 100) * G1557,2)</f>
        <v>0</v>
      </c>
      <c r="I1557" s="224"/>
      <c r="J1557" s="219" t="e">
        <f>ROUND(J1554*#REF!,2)</f>
        <v>#REF!</v>
      </c>
    </row>
    <row r="1558" spans="1:10" x14ac:dyDescent="0.25">
      <c r="A1558" s="212" t="s">
        <v>448</v>
      </c>
      <c r="B1558" s="232"/>
      <c r="C1558" s="220"/>
      <c r="D1558" s="188"/>
      <c r="E1558" s="221"/>
      <c r="F1558" s="221"/>
      <c r="G1558" s="222" t="s">
        <v>418</v>
      </c>
      <c r="H1558" s="228">
        <f>SUM(H1556:H1557)</f>
        <v>0</v>
      </c>
      <c r="I1558" s="224"/>
      <c r="J1558" s="219" t="e">
        <f>ROUND(J1554*#REF!,2)</f>
        <v>#REF!</v>
      </c>
    </row>
    <row r="1559" spans="1:10" x14ac:dyDescent="0.25">
      <c r="A1559" s="212" t="s">
        <v>379</v>
      </c>
      <c r="B1559" s="232"/>
      <c r="C1559" s="226" t="s">
        <v>420</v>
      </c>
      <c r="D1559" s="188"/>
      <c r="E1559" s="221"/>
      <c r="F1559" s="221"/>
      <c r="G1559" s="222"/>
      <c r="H1559" s="223"/>
      <c r="I1559" s="224"/>
      <c r="J1559" s="219" t="e">
        <f>ROUND(J1558*#REF!,2)</f>
        <v>#REF!</v>
      </c>
    </row>
    <row r="1560" spans="1:10" x14ac:dyDescent="0.25">
      <c r="A1560" s="188" t="s">
        <v>449</v>
      </c>
      <c r="B1560" s="232"/>
      <c r="C1560" s="213"/>
      <c r="D1560" s="214"/>
      <c r="E1560" s="215"/>
      <c r="F1560" s="215"/>
      <c r="G1560" s="216"/>
      <c r="H1560" s="217"/>
      <c r="I1560" s="233"/>
      <c r="J1560" s="261" t="e">
        <f>SUM(J1556:J1559)</f>
        <v>#REF!</v>
      </c>
    </row>
    <row r="1561" spans="1:10" ht="15.75" thickBot="1" x14ac:dyDescent="0.3">
      <c r="A1561" s="188" t="s">
        <v>451</v>
      </c>
      <c r="B1561" s="232"/>
      <c r="C1561" s="220"/>
      <c r="D1561" s="188"/>
      <c r="E1561" s="221"/>
      <c r="F1561" s="221"/>
      <c r="G1561" s="222" t="s">
        <v>422</v>
      </c>
      <c r="H1561" s="217">
        <f>SUM(H1559:H1560)</f>
        <v>0</v>
      </c>
      <c r="I1561" s="240"/>
      <c r="J1561" s="293" t="e">
        <f>IF($A$3=2,ROUND((J1554+J1560),2),IF($A$3=3,ROUND((J1554+J1560),-1),ROUND((J1554+J1560),0)))</f>
        <v>#REF!</v>
      </c>
    </row>
    <row r="1562" spans="1:10" ht="15.75" thickTop="1" x14ac:dyDescent="0.25">
      <c r="C1562" s="220"/>
      <c r="D1562" s="188"/>
      <c r="E1562" s="221"/>
      <c r="F1562" s="221"/>
      <c r="G1562" s="222"/>
      <c r="H1562" s="223"/>
      <c r="I1562" s="201"/>
      <c r="J1562" s="202"/>
    </row>
    <row r="1563" spans="1:10" ht="15.75" thickBot="1" x14ac:dyDescent="0.3">
      <c r="C1563" s="234"/>
      <c r="D1563" s="235"/>
      <c r="E1563" s="295"/>
      <c r="F1563" s="296" t="s">
        <v>424</v>
      </c>
      <c r="G1563" s="297">
        <f>SUM(H1551:H1562)/2</f>
        <v>0</v>
      </c>
      <c r="H1563" s="298"/>
      <c r="I1563" s="201"/>
      <c r="J1563" s="202"/>
    </row>
    <row r="1564" spans="1:10" ht="16.5" thickTop="1" thickBot="1" x14ac:dyDescent="0.3">
      <c r="C1564" s="247" t="s">
        <v>371</v>
      </c>
      <c r="D1564" s="248"/>
      <c r="E1564" s="249"/>
      <c r="F1564" s="249"/>
      <c r="G1564" s="250"/>
      <c r="H1564" s="251"/>
      <c r="I1564" s="201"/>
      <c r="J1564" s="202"/>
    </row>
    <row r="1565" spans="1:10" ht="15.75" thickTop="1" x14ac:dyDescent="0.25">
      <c r="A1565" s="188" t="s">
        <v>720</v>
      </c>
      <c r="B1565" s="203"/>
      <c r="C1565" s="253" t="s">
        <v>373</v>
      </c>
      <c r="D1565" s="254"/>
      <c r="E1565" s="255"/>
      <c r="F1565" s="256"/>
      <c r="G1565" s="257"/>
      <c r="H1565" s="258">
        <f>ROUND(H1563*F1565,2)</f>
        <v>0</v>
      </c>
      <c r="I1565" s="206" t="s">
        <v>389</v>
      </c>
      <c r="J1565" s="207" t="s">
        <v>390</v>
      </c>
    </row>
    <row r="1566" spans="1:10" x14ac:dyDescent="0.25">
      <c r="A1566" s="188"/>
      <c r="B1566" s="203"/>
      <c r="C1566" s="253" t="s">
        <v>374</v>
      </c>
      <c r="D1566" s="254"/>
      <c r="E1566" s="255"/>
      <c r="F1566" s="256"/>
      <c r="G1566" s="257"/>
      <c r="H1566" s="258">
        <f>ROUND(H1563*F1566,2)</f>
        <v>0</v>
      </c>
      <c r="I1566" s="246" t="e">
        <f>#REF!</f>
        <v>#REF!</v>
      </c>
      <c r="J1566" s="211"/>
    </row>
    <row r="1567" spans="1:10" x14ac:dyDescent="0.25">
      <c r="A1567" s="212" t="s">
        <v>392</v>
      </c>
      <c r="B1567" s="203"/>
      <c r="C1567" s="253" t="s">
        <v>375</v>
      </c>
      <c r="D1567" s="254"/>
      <c r="E1567" s="255"/>
      <c r="F1567" s="256"/>
      <c r="G1567" s="257"/>
      <c r="H1567" s="258">
        <f>ROUND(H1563*F1567,2)</f>
        <v>0</v>
      </c>
      <c r="I1567" s="218"/>
      <c r="J1567" s="219" t="s">
        <v>77</v>
      </c>
    </row>
    <row r="1568" spans="1:10" x14ac:dyDescent="0.25">
      <c r="A1568" s="212"/>
      <c r="B1568" s="203"/>
      <c r="C1568" s="253" t="s">
        <v>377</v>
      </c>
      <c r="D1568" s="254"/>
      <c r="E1568" s="255"/>
      <c r="F1568" s="256"/>
      <c r="G1568" s="257"/>
      <c r="H1568" s="258">
        <f>ROUND(H1567*F1568,2)</f>
        <v>0</v>
      </c>
      <c r="I1568" s="224"/>
      <c r="J1568" s="225"/>
    </row>
    <row r="1569" spans="1:10" x14ac:dyDescent="0.25">
      <c r="A1569" s="212" t="s">
        <v>407</v>
      </c>
      <c r="B1569" s="203"/>
      <c r="C1569" s="226" t="s">
        <v>450</v>
      </c>
      <c r="D1569" s="188"/>
      <c r="E1569" s="221"/>
      <c r="F1569" s="221"/>
      <c r="G1569" s="259"/>
      <c r="H1569" s="260">
        <f>SUM(H1565:H1568)</f>
        <v>0</v>
      </c>
      <c r="I1569" s="224"/>
      <c r="J1569" s="225"/>
    </row>
    <row r="1570" spans="1:10" ht="15.75" thickBot="1" x14ac:dyDescent="0.3">
      <c r="A1570" s="212">
        <v>200006</v>
      </c>
      <c r="B1570" s="203" t="s">
        <v>408</v>
      </c>
      <c r="C1570" s="304"/>
      <c r="D1570" s="305"/>
      <c r="E1570" s="295"/>
      <c r="F1570" s="296" t="s">
        <v>452</v>
      </c>
      <c r="G1570" s="306">
        <f>H1569+H1563</f>
        <v>0</v>
      </c>
      <c r="H1570" s="298">
        <f>IF($A$3=2,ROUND((H1563+H1569),2),IF($A$3=3,ROUND((H1563+H1569),-1),ROUND((H1563+H1569),0)))</f>
        <v>0</v>
      </c>
      <c r="I1570" s="218" t="e">
        <f>I1566 * (#REF! * (1+#REF!/100))</f>
        <v>#REF!</v>
      </c>
      <c r="J1570" s="219" t="e">
        <f>#REF! * I1566</f>
        <v>#REF!</v>
      </c>
    </row>
    <row r="1571" spans="1:10" ht="15.75" thickTop="1" x14ac:dyDescent="0.25">
      <c r="A1571" s="188" t="s">
        <v>411</v>
      </c>
      <c r="B1571" s="203"/>
      <c r="C1571" s="199"/>
      <c r="D1571" s="200"/>
      <c r="E1571" s="21"/>
      <c r="F1571" s="21"/>
      <c r="G1571" s="21"/>
      <c r="H1571" s="21"/>
      <c r="I1571" s="224"/>
      <c r="J1571" s="229" t="e">
        <f>SUM(J1569:J1570)</f>
        <v>#REF!</v>
      </c>
    </row>
    <row r="1572" spans="1:10" ht="15.75" thickBot="1" x14ac:dyDescent="0.3">
      <c r="A1572" s="212" t="s">
        <v>413</v>
      </c>
      <c r="B1572" s="203"/>
      <c r="C1572" s="199"/>
      <c r="D1572" s="200"/>
      <c r="E1572" s="21"/>
      <c r="F1572" s="21"/>
      <c r="G1572" s="21"/>
      <c r="H1572" s="21"/>
      <c r="I1572" s="224"/>
      <c r="J1572" s="225"/>
    </row>
    <row r="1573" spans="1:10" ht="15.75" thickTop="1" x14ac:dyDescent="0.25">
      <c r="A1573" s="212">
        <v>300059</v>
      </c>
      <c r="B1573" s="203" t="s">
        <v>414</v>
      </c>
      <c r="C1573" s="399" t="s">
        <v>321</v>
      </c>
      <c r="D1573" s="400"/>
      <c r="E1573" s="400"/>
      <c r="F1573" s="400"/>
      <c r="G1573" s="204"/>
      <c r="H1573" s="205" t="s">
        <v>440</v>
      </c>
      <c r="I1573" s="218" t="e">
        <f>I1566 * (#REF! * (1+#REF!/100))</f>
        <v>#REF!</v>
      </c>
      <c r="J1573" s="219" t="e">
        <f>#REF! * I1566</f>
        <v>#REF!</v>
      </c>
    </row>
    <row r="1574" spans="1:10" x14ac:dyDescent="0.25">
      <c r="A1574" s="212">
        <v>300026</v>
      </c>
      <c r="B1574" s="203" t="s">
        <v>414</v>
      </c>
      <c r="C1574" s="401"/>
      <c r="D1574" s="402"/>
      <c r="E1574" s="402"/>
      <c r="F1574" s="402"/>
      <c r="G1574" s="208"/>
      <c r="H1574" s="209" t="s">
        <v>721</v>
      </c>
      <c r="I1574" s="218" t="e">
        <f>I1566 * (#REF! * (1+#REF!/100))</f>
        <v>#REF!</v>
      </c>
      <c r="J1574" s="219" t="e">
        <f>#REF! * I1566</f>
        <v>#REF!</v>
      </c>
    </row>
    <row r="1575" spans="1:10" x14ac:dyDescent="0.25">
      <c r="A1575" s="188" t="s">
        <v>417</v>
      </c>
      <c r="B1575" s="203"/>
      <c r="C1575" s="213" t="s">
        <v>73</v>
      </c>
      <c r="D1575" s="214" t="s">
        <v>74</v>
      </c>
      <c r="E1575" s="215" t="s">
        <v>75</v>
      </c>
      <c r="F1575" s="215" t="s">
        <v>393</v>
      </c>
      <c r="G1575" s="216" t="s">
        <v>394</v>
      </c>
      <c r="H1575" s="217" t="s">
        <v>77</v>
      </c>
      <c r="I1575" s="224"/>
      <c r="J1575" s="229" t="e">
        <f>SUM(J1572:J1574)</f>
        <v>#REF!</v>
      </c>
    </row>
    <row r="1576" spans="1:10" x14ac:dyDescent="0.25">
      <c r="A1576" s="188" t="s">
        <v>419</v>
      </c>
      <c r="B1576" s="21"/>
      <c r="C1576" s="220"/>
      <c r="D1576" s="188"/>
      <c r="E1576" s="221"/>
      <c r="F1576" s="221"/>
      <c r="G1576" s="222"/>
      <c r="H1576" s="223"/>
      <c r="I1576" s="224"/>
      <c r="J1576" s="225"/>
    </row>
    <row r="1577" spans="1:10" x14ac:dyDescent="0.25">
      <c r="A1577" s="188">
        <v>450001</v>
      </c>
      <c r="B1577" s="21" t="s">
        <v>574</v>
      </c>
      <c r="C1577" s="226" t="s">
        <v>396</v>
      </c>
      <c r="D1577" s="188"/>
      <c r="E1577" s="221"/>
      <c r="F1577" s="221"/>
      <c r="G1577" s="222"/>
      <c r="H1577" s="223"/>
      <c r="I1577" s="218" t="e">
        <f>I1566 * (#REF! * (1+#REF!/100))</f>
        <v>#REF!</v>
      </c>
      <c r="J1577" s="225" t="e">
        <f>#REF! * I1566</f>
        <v>#REF!</v>
      </c>
    </row>
    <row r="1578" spans="1:10" x14ac:dyDescent="0.25">
      <c r="A1578" s="212"/>
      <c r="B1578" s="203"/>
      <c r="C1578" s="213" t="s">
        <v>722</v>
      </c>
      <c r="D1578" s="214" t="s">
        <v>123</v>
      </c>
      <c r="E1578" s="215"/>
      <c r="F1578" s="215"/>
      <c r="G1578" s="216"/>
      <c r="H1578" s="217">
        <f>TRUNC(E1578* (1 + F1578 / 100) * G1578,2)</f>
        <v>0</v>
      </c>
      <c r="I1578" s="218"/>
      <c r="J1578" s="219"/>
    </row>
    <row r="1579" spans="1:10" x14ac:dyDescent="0.25">
      <c r="A1579" s="227" t="s">
        <v>421</v>
      </c>
      <c r="B1579" s="21"/>
      <c r="C1579" s="220"/>
      <c r="D1579" s="188"/>
      <c r="E1579" s="221"/>
      <c r="F1579" s="221"/>
      <c r="G1579" s="222" t="s">
        <v>406</v>
      </c>
      <c r="H1579" s="228">
        <f>SUM(H1577:H1578)</f>
        <v>0</v>
      </c>
      <c r="I1579" s="224"/>
      <c r="J1579" s="217" t="e">
        <f>SUM(J1576:J1578)</f>
        <v>#REF!</v>
      </c>
    </row>
    <row r="1580" spans="1:10" x14ac:dyDescent="0.25">
      <c r="A1580" s="188"/>
      <c r="B1580" s="232"/>
      <c r="C1580" s="226" t="s">
        <v>408</v>
      </c>
      <c r="D1580" s="188"/>
      <c r="E1580" s="221"/>
      <c r="F1580" s="221"/>
      <c r="G1580" s="222"/>
      <c r="H1580" s="223"/>
      <c r="I1580" s="224"/>
      <c r="J1580" s="225"/>
    </row>
    <row r="1581" spans="1:10" ht="15.75" thickBot="1" x14ac:dyDescent="0.3">
      <c r="A1581" s="188" t="s">
        <v>423</v>
      </c>
      <c r="B1581" s="232"/>
      <c r="C1581" s="213" t="s">
        <v>488</v>
      </c>
      <c r="D1581" s="214" t="s">
        <v>410</v>
      </c>
      <c r="E1581" s="215"/>
      <c r="F1581" s="215"/>
      <c r="G1581" s="216"/>
      <c r="H1581" s="217">
        <f>TRUNC(E1581* (1 + F1581 / 100) * G1581,2)</f>
        <v>0</v>
      </c>
      <c r="I1581" s="240" t="e">
        <f>SUM(J1567:J1580)/2</f>
        <v>#REF!</v>
      </c>
      <c r="J1581" s="293" t="e">
        <f>IF($A$2="CD",IF($A$3=1,ROUND(SUM(J1567:J1580)/2,0),IF($A$3=3,ROUND(SUM(J1567:J1580)/2,-1),SUM(J1567:J1580)/2)),SUM(J1567:J1580)/2)</f>
        <v>#REF!</v>
      </c>
    </row>
    <row r="1582" spans="1:10" ht="15.75" thickTop="1" x14ac:dyDescent="0.25">
      <c r="A1582" s="188" t="s">
        <v>446</v>
      </c>
      <c r="B1582" s="232"/>
      <c r="C1582" s="220"/>
      <c r="D1582" s="188"/>
      <c r="E1582" s="221"/>
      <c r="F1582" s="221"/>
      <c r="G1582" s="222" t="s">
        <v>412</v>
      </c>
      <c r="H1582" s="228">
        <f>SUM(H1580:H1581)</f>
        <v>0</v>
      </c>
      <c r="I1582" s="224"/>
      <c r="J1582" s="252"/>
    </row>
    <row r="1583" spans="1:10" x14ac:dyDescent="0.25">
      <c r="A1583" s="212" t="s">
        <v>361</v>
      </c>
      <c r="B1583" s="232"/>
      <c r="C1583" s="230" t="s">
        <v>414</v>
      </c>
      <c r="D1583" s="188"/>
      <c r="E1583" s="221"/>
      <c r="F1583" s="221"/>
      <c r="G1583" s="222"/>
      <c r="H1583" s="223"/>
      <c r="I1583" s="224"/>
      <c r="J1583" s="219" t="e">
        <f>ROUND(J1581*#REF!,2)</f>
        <v>#REF!</v>
      </c>
    </row>
    <row r="1584" spans="1:10" x14ac:dyDescent="0.25">
      <c r="A1584" s="212" t="s">
        <v>447</v>
      </c>
      <c r="B1584" s="232"/>
      <c r="C1584" s="213" t="s">
        <v>415</v>
      </c>
      <c r="D1584" s="214" t="s">
        <v>416</v>
      </c>
      <c r="E1584" s="215"/>
      <c r="F1584" s="215"/>
      <c r="G1584" s="216"/>
      <c r="H1584" s="217">
        <f>TRUNC(E1584* (1 + F1584 / 100) * G1584,2)</f>
        <v>0</v>
      </c>
      <c r="I1584" s="224"/>
      <c r="J1584" s="219" t="e">
        <f>ROUND(J1581*#REF!,2)</f>
        <v>#REF!</v>
      </c>
    </row>
    <row r="1585" spans="1:10" x14ac:dyDescent="0.25">
      <c r="A1585" s="212" t="s">
        <v>448</v>
      </c>
      <c r="B1585" s="232"/>
      <c r="C1585" s="220"/>
      <c r="D1585" s="188"/>
      <c r="E1585" s="221"/>
      <c r="F1585" s="221"/>
      <c r="G1585" s="222" t="s">
        <v>418</v>
      </c>
      <c r="H1585" s="228">
        <f>SUM(H1583:H1584)</f>
        <v>0</v>
      </c>
      <c r="I1585" s="224"/>
      <c r="J1585" s="219" t="e">
        <f>ROUND(J1581*#REF!,2)</f>
        <v>#REF!</v>
      </c>
    </row>
    <row r="1586" spans="1:10" x14ac:dyDescent="0.25">
      <c r="A1586" s="212" t="s">
        <v>379</v>
      </c>
      <c r="B1586" s="232"/>
      <c r="C1586" s="226" t="s">
        <v>420</v>
      </c>
      <c r="D1586" s="188"/>
      <c r="E1586" s="221"/>
      <c r="F1586" s="221"/>
      <c r="G1586" s="222"/>
      <c r="H1586" s="223"/>
      <c r="I1586" s="224"/>
      <c r="J1586" s="219" t="e">
        <f>ROUND(J1585*#REF!,2)</f>
        <v>#REF!</v>
      </c>
    </row>
    <row r="1587" spans="1:10" x14ac:dyDescent="0.25">
      <c r="A1587" s="188" t="s">
        <v>449</v>
      </c>
      <c r="B1587" s="232"/>
      <c r="C1587" s="213"/>
      <c r="D1587" s="214"/>
      <c r="E1587" s="215"/>
      <c r="F1587" s="215"/>
      <c r="G1587" s="216"/>
      <c r="H1587" s="217"/>
      <c r="I1587" s="233"/>
      <c r="J1587" s="261" t="e">
        <f>SUM(J1583:J1586)</f>
        <v>#REF!</v>
      </c>
    </row>
    <row r="1588" spans="1:10" ht="15.75" thickBot="1" x14ac:dyDescent="0.3">
      <c r="A1588" s="188" t="s">
        <v>451</v>
      </c>
      <c r="B1588" s="232"/>
      <c r="C1588" s="220"/>
      <c r="D1588" s="188"/>
      <c r="E1588" s="221"/>
      <c r="F1588" s="221"/>
      <c r="G1588" s="222" t="s">
        <v>422</v>
      </c>
      <c r="H1588" s="217">
        <f>SUM(H1586:H1587)</f>
        <v>0</v>
      </c>
      <c r="I1588" s="240"/>
      <c r="J1588" s="293" t="e">
        <f>IF($A$3=2,ROUND((J1581+J1587),2),IF($A$3=3,ROUND((J1581+J1587),-1),ROUND((J1581+J1587),0)))</f>
        <v>#REF!</v>
      </c>
    </row>
    <row r="1589" spans="1:10" ht="15.75" thickTop="1" x14ac:dyDescent="0.25">
      <c r="C1589" s="220"/>
      <c r="D1589" s="188"/>
      <c r="E1589" s="221"/>
      <c r="F1589" s="221"/>
      <c r="G1589" s="222"/>
      <c r="H1589" s="223"/>
      <c r="I1589" s="201"/>
      <c r="J1589" s="202"/>
    </row>
    <row r="1590" spans="1:10" ht="15.75" thickBot="1" x14ac:dyDescent="0.3">
      <c r="C1590" s="234"/>
      <c r="D1590" s="235"/>
      <c r="E1590" s="295"/>
      <c r="F1590" s="296" t="s">
        <v>424</v>
      </c>
      <c r="G1590" s="297">
        <f>SUM(H1575:H1589)/2</f>
        <v>0</v>
      </c>
      <c r="H1590" s="298"/>
      <c r="I1590" s="201"/>
      <c r="J1590" s="202"/>
    </row>
    <row r="1591" spans="1:10" ht="16.5" thickTop="1" thickBot="1" x14ac:dyDescent="0.3">
      <c r="C1591" s="247" t="s">
        <v>371</v>
      </c>
      <c r="D1591" s="248"/>
      <c r="E1591" s="249"/>
      <c r="F1591" s="249"/>
      <c r="G1591" s="250"/>
      <c r="H1591" s="251"/>
      <c r="I1591" s="201"/>
      <c r="J1591" s="202"/>
    </row>
    <row r="1592" spans="1:10" ht="15.75" thickTop="1" x14ac:dyDescent="0.25">
      <c r="A1592" s="188" t="s">
        <v>723</v>
      </c>
      <c r="B1592" s="203"/>
      <c r="C1592" s="253" t="s">
        <v>373</v>
      </c>
      <c r="D1592" s="254"/>
      <c r="E1592" s="255"/>
      <c r="F1592" s="256"/>
      <c r="G1592" s="257"/>
      <c r="H1592" s="258">
        <f>ROUND(H1590*F1592,2)</f>
        <v>0</v>
      </c>
      <c r="I1592" s="206" t="s">
        <v>389</v>
      </c>
      <c r="J1592" s="207" t="s">
        <v>390</v>
      </c>
    </row>
    <row r="1593" spans="1:10" x14ac:dyDescent="0.25">
      <c r="A1593" s="188"/>
      <c r="B1593" s="203"/>
      <c r="C1593" s="253" t="s">
        <v>374</v>
      </c>
      <c r="D1593" s="254"/>
      <c r="E1593" s="255"/>
      <c r="F1593" s="256"/>
      <c r="G1593" s="257"/>
      <c r="H1593" s="258">
        <f>ROUND(H1590*F1593,2)</f>
        <v>0</v>
      </c>
      <c r="I1593" s="246" t="e">
        <f>#REF!</f>
        <v>#REF!</v>
      </c>
      <c r="J1593" s="211"/>
    </row>
    <row r="1594" spans="1:10" x14ac:dyDescent="0.25">
      <c r="A1594" s="212" t="s">
        <v>392</v>
      </c>
      <c r="B1594" s="203"/>
      <c r="C1594" s="253" t="s">
        <v>375</v>
      </c>
      <c r="D1594" s="254"/>
      <c r="E1594" s="255"/>
      <c r="F1594" s="256"/>
      <c r="G1594" s="257"/>
      <c r="H1594" s="258">
        <f>ROUND(H1590*F1594,2)</f>
        <v>0</v>
      </c>
      <c r="I1594" s="218"/>
      <c r="J1594" s="219" t="s">
        <v>77</v>
      </c>
    </row>
    <row r="1595" spans="1:10" x14ac:dyDescent="0.25">
      <c r="A1595" s="212"/>
      <c r="B1595" s="203"/>
      <c r="C1595" s="253" t="s">
        <v>377</v>
      </c>
      <c r="D1595" s="254"/>
      <c r="E1595" s="255"/>
      <c r="F1595" s="256"/>
      <c r="G1595" s="257"/>
      <c r="H1595" s="258">
        <f>ROUND(H1594*F1595,2)</f>
        <v>0</v>
      </c>
      <c r="I1595" s="233"/>
      <c r="J1595" s="225"/>
    </row>
    <row r="1596" spans="1:10" x14ac:dyDescent="0.25">
      <c r="A1596" s="212" t="s">
        <v>407</v>
      </c>
      <c r="B1596" s="203"/>
      <c r="C1596" s="226" t="s">
        <v>450</v>
      </c>
      <c r="D1596" s="188"/>
      <c r="E1596" s="221"/>
      <c r="F1596" s="221"/>
      <c r="G1596" s="259"/>
      <c r="H1596" s="260">
        <f>SUM(H1592:H1595)</f>
        <v>0</v>
      </c>
      <c r="I1596" s="224"/>
      <c r="J1596" s="225"/>
    </row>
    <row r="1597" spans="1:10" ht="15.75" thickBot="1" x14ac:dyDescent="0.3">
      <c r="A1597" s="212">
        <v>200006</v>
      </c>
      <c r="B1597" s="203" t="s">
        <v>408</v>
      </c>
      <c r="C1597" s="304"/>
      <c r="D1597" s="305"/>
      <c r="E1597" s="295"/>
      <c r="F1597" s="296" t="s">
        <v>452</v>
      </c>
      <c r="G1597" s="306">
        <f>H1596+H1590</f>
        <v>0</v>
      </c>
      <c r="H1597" s="298">
        <f>IF($A$3=2,ROUND((H1590+H1596),2),IF($A$3=3,ROUND((H1590+H1596),-1),ROUND((H1590+H1596),0)))</f>
        <v>0</v>
      </c>
      <c r="I1597" s="218" t="e">
        <f>I1593 * (#REF! * (1+#REF!/100))</f>
        <v>#REF!</v>
      </c>
      <c r="J1597" s="219" t="e">
        <f>#REF! * I1593</f>
        <v>#REF!</v>
      </c>
    </row>
    <row r="1598" spans="1:10" ht="15.75" thickTop="1" x14ac:dyDescent="0.25">
      <c r="A1598" s="188" t="s">
        <v>411</v>
      </c>
      <c r="B1598" s="203"/>
      <c r="C1598" s="199"/>
      <c r="D1598" s="200"/>
      <c r="E1598" s="21"/>
      <c r="F1598" s="21"/>
      <c r="G1598" s="21"/>
      <c r="H1598" s="21"/>
      <c r="I1598" s="224"/>
      <c r="J1598" s="229" t="e">
        <f>SUM(J1596:J1597)</f>
        <v>#REF!</v>
      </c>
    </row>
    <row r="1599" spans="1:10" ht="15.75" thickBot="1" x14ac:dyDescent="0.3">
      <c r="A1599" s="212" t="s">
        <v>413</v>
      </c>
      <c r="B1599" s="203"/>
      <c r="C1599" s="199"/>
      <c r="D1599" s="200"/>
      <c r="E1599" s="21"/>
      <c r="F1599" s="21"/>
      <c r="G1599" s="21"/>
      <c r="H1599" s="21"/>
      <c r="I1599" s="224"/>
      <c r="J1599" s="225"/>
    </row>
    <row r="1600" spans="1:10" ht="15.75" thickTop="1" x14ac:dyDescent="0.25">
      <c r="A1600" s="212">
        <v>300026</v>
      </c>
      <c r="B1600" s="203" t="s">
        <v>414</v>
      </c>
      <c r="C1600" s="399" t="s">
        <v>322</v>
      </c>
      <c r="D1600" s="400"/>
      <c r="E1600" s="400"/>
      <c r="F1600" s="400"/>
      <c r="G1600" s="204"/>
      <c r="H1600" s="205" t="s">
        <v>440</v>
      </c>
      <c r="I1600" s="218" t="e">
        <f>I1593 * (#REF! * (1+#REF!/100))</f>
        <v>#REF!</v>
      </c>
      <c r="J1600" s="219" t="e">
        <f>#REF! * I1593</f>
        <v>#REF!</v>
      </c>
    </row>
    <row r="1601" spans="1:10" x14ac:dyDescent="0.25">
      <c r="A1601" s="188" t="s">
        <v>417</v>
      </c>
      <c r="B1601" s="203"/>
      <c r="C1601" s="401"/>
      <c r="D1601" s="402"/>
      <c r="E1601" s="402"/>
      <c r="F1601" s="402"/>
      <c r="G1601" s="208"/>
      <c r="H1601" s="209">
        <v>1.51</v>
      </c>
      <c r="I1601" s="224"/>
      <c r="J1601" s="229" t="e">
        <f>SUM(J1599:J1600)</f>
        <v>#REF!</v>
      </c>
    </row>
    <row r="1602" spans="1:10" x14ac:dyDescent="0.25">
      <c r="A1602" s="188" t="s">
        <v>419</v>
      </c>
      <c r="B1602" s="21"/>
      <c r="C1602" s="213" t="s">
        <v>73</v>
      </c>
      <c r="D1602" s="214" t="s">
        <v>74</v>
      </c>
      <c r="E1602" s="215" t="s">
        <v>75</v>
      </c>
      <c r="F1602" s="215" t="s">
        <v>393</v>
      </c>
      <c r="G1602" s="216" t="s">
        <v>394</v>
      </c>
      <c r="H1602" s="217" t="s">
        <v>77</v>
      </c>
      <c r="I1602" s="224"/>
      <c r="J1602" s="225"/>
    </row>
    <row r="1603" spans="1:10" x14ac:dyDescent="0.25">
      <c r="A1603" s="212"/>
      <c r="B1603" s="203"/>
      <c r="C1603" s="220"/>
      <c r="D1603" s="188"/>
      <c r="E1603" s="221"/>
      <c r="F1603" s="221"/>
      <c r="G1603" s="222"/>
      <c r="H1603" s="223"/>
      <c r="I1603" s="218"/>
      <c r="J1603" s="219"/>
    </row>
    <row r="1604" spans="1:10" x14ac:dyDescent="0.25">
      <c r="A1604" s="227" t="s">
        <v>421</v>
      </c>
      <c r="B1604" s="21"/>
      <c r="C1604" s="226" t="s">
        <v>396</v>
      </c>
      <c r="D1604" s="188"/>
      <c r="E1604" s="221"/>
      <c r="F1604" s="221"/>
      <c r="G1604" s="222"/>
      <c r="H1604" s="223"/>
      <c r="I1604" s="224"/>
      <c r="J1604" s="219">
        <f>SUM(J1602:J1603)</f>
        <v>0</v>
      </c>
    </row>
    <row r="1605" spans="1:10" x14ac:dyDescent="0.25">
      <c r="A1605" s="188"/>
      <c r="B1605" s="232"/>
      <c r="C1605" s="213" t="s">
        <v>398</v>
      </c>
      <c r="D1605" s="214" t="s">
        <v>399</v>
      </c>
      <c r="E1605" s="215"/>
      <c r="F1605" s="215"/>
      <c r="G1605" s="216"/>
      <c r="H1605" s="217">
        <f>TRUNC(E1605* (1 + F1605 / 100) * G1605,2)</f>
        <v>0</v>
      </c>
      <c r="I1605" s="224"/>
      <c r="J1605" s="225"/>
    </row>
    <row r="1606" spans="1:10" ht="15.75" thickBot="1" x14ac:dyDescent="0.3">
      <c r="A1606" s="188" t="s">
        <v>423</v>
      </c>
      <c r="B1606" s="232"/>
      <c r="C1606" s="213" t="s">
        <v>724</v>
      </c>
      <c r="D1606" s="214" t="s">
        <v>404</v>
      </c>
      <c r="E1606" s="215"/>
      <c r="F1606" s="215"/>
      <c r="G1606" s="216"/>
      <c r="H1606" s="217">
        <f>TRUNC(E1606* (1 + F1606 / 100) * G1606,2)</f>
        <v>0</v>
      </c>
      <c r="I1606" s="240" t="e">
        <f>SUM(J1594:J1605)/2</f>
        <v>#REF!</v>
      </c>
      <c r="J1606" s="293" t="e">
        <f>IF($A$2="CD",IF($A$3=1,ROUND(SUM(J1594:J1605)/2,0),IF($A$3=3,ROUND(SUM(J1594:J1605)/2,-1),SUM(J1594:J1605)/2)),SUM(J1594:J1605)/2)</f>
        <v>#REF!</v>
      </c>
    </row>
    <row r="1607" spans="1:10" ht="24.75" thickTop="1" x14ac:dyDescent="0.25">
      <c r="A1607" s="188" t="s">
        <v>446</v>
      </c>
      <c r="B1607" s="232"/>
      <c r="C1607" s="213" t="s">
        <v>725</v>
      </c>
      <c r="D1607" s="214" t="s">
        <v>404</v>
      </c>
      <c r="E1607" s="215"/>
      <c r="F1607" s="215"/>
      <c r="G1607" s="216"/>
      <c r="H1607" s="217">
        <f>TRUNC(E1607* (1 + F1607 / 100) * G1607,2)</f>
        <v>0</v>
      </c>
      <c r="I1607" s="224"/>
      <c r="J1607" s="252"/>
    </row>
    <row r="1608" spans="1:10" x14ac:dyDescent="0.25">
      <c r="A1608" s="212" t="s">
        <v>361</v>
      </c>
      <c r="B1608" s="232"/>
      <c r="C1608" s="213" t="s">
        <v>726</v>
      </c>
      <c r="D1608" s="214" t="s">
        <v>404</v>
      </c>
      <c r="E1608" s="215"/>
      <c r="F1608" s="215"/>
      <c r="G1608" s="216"/>
      <c r="H1608" s="217">
        <f>TRUNC(E1608* (1 + F1608 / 100) * G1608,2)</f>
        <v>0</v>
      </c>
      <c r="I1608" s="224"/>
      <c r="J1608" s="219" t="e">
        <f>ROUND(J1606*#REF!,2)</f>
        <v>#REF!</v>
      </c>
    </row>
    <row r="1609" spans="1:10" ht="24" x14ac:dyDescent="0.25">
      <c r="A1609" s="212" t="s">
        <v>447</v>
      </c>
      <c r="B1609" s="232"/>
      <c r="C1609" s="213" t="s">
        <v>727</v>
      </c>
      <c r="D1609" s="214" t="s">
        <v>84</v>
      </c>
      <c r="E1609" s="215"/>
      <c r="F1609" s="215"/>
      <c r="G1609" s="216"/>
      <c r="H1609" s="217">
        <f>TRUNC(E1609* (1 + F1609 / 100) * G1609,2)</f>
        <v>0</v>
      </c>
      <c r="I1609" s="224"/>
      <c r="J1609" s="219" t="e">
        <f>ROUND(J1606*#REF!,2)</f>
        <v>#REF!</v>
      </c>
    </row>
    <row r="1610" spans="1:10" x14ac:dyDescent="0.25">
      <c r="A1610" s="212" t="s">
        <v>448</v>
      </c>
      <c r="B1610" s="232"/>
      <c r="C1610" s="220"/>
      <c r="D1610" s="188"/>
      <c r="E1610" s="221"/>
      <c r="F1610" s="221"/>
      <c r="G1610" s="222" t="s">
        <v>406</v>
      </c>
      <c r="H1610" s="228">
        <f>SUM(H1604:H1609)</f>
        <v>0</v>
      </c>
      <c r="I1610" s="224"/>
      <c r="J1610" s="219" t="e">
        <f>ROUND(J1606*#REF!,2)</f>
        <v>#REF!</v>
      </c>
    </row>
    <row r="1611" spans="1:10" x14ac:dyDescent="0.25">
      <c r="A1611" s="212" t="s">
        <v>379</v>
      </c>
      <c r="B1611" s="232"/>
      <c r="C1611" s="226" t="s">
        <v>408</v>
      </c>
      <c r="D1611" s="188"/>
      <c r="E1611" s="221"/>
      <c r="F1611" s="221"/>
      <c r="G1611" s="222"/>
      <c r="H1611" s="223"/>
      <c r="I1611" s="224"/>
      <c r="J1611" s="219" t="e">
        <f>ROUND(J1610*#REF!,2)</f>
        <v>#REF!</v>
      </c>
    </row>
    <row r="1612" spans="1:10" x14ac:dyDescent="0.25">
      <c r="A1612" s="188" t="s">
        <v>449</v>
      </c>
      <c r="B1612" s="232"/>
      <c r="C1612" s="213" t="s">
        <v>670</v>
      </c>
      <c r="D1612" s="214" t="s">
        <v>410</v>
      </c>
      <c r="E1612" s="215"/>
      <c r="F1612" s="215"/>
      <c r="G1612" s="216"/>
      <c r="H1612" s="217">
        <f>TRUNC(E1612* (1 + F1612 / 100) * G1612,2)</f>
        <v>0</v>
      </c>
      <c r="I1612" s="233"/>
      <c r="J1612" s="261" t="e">
        <f>SUM(J1608:J1611)</f>
        <v>#REF!</v>
      </c>
    </row>
    <row r="1613" spans="1:10" ht="15.75" thickBot="1" x14ac:dyDescent="0.3">
      <c r="A1613" s="188" t="s">
        <v>451</v>
      </c>
      <c r="B1613" s="232"/>
      <c r="C1613" s="220"/>
      <c r="D1613" s="188"/>
      <c r="E1613" s="221"/>
      <c r="F1613" s="221"/>
      <c r="G1613" s="222" t="s">
        <v>412</v>
      </c>
      <c r="H1613" s="228">
        <f>SUM(H1611:H1612)</f>
        <v>0</v>
      </c>
      <c r="I1613" s="240"/>
      <c r="J1613" s="293" t="e">
        <f>IF($A$3=2,ROUND((J1606+J1612),2),IF($A$3=3,ROUND((J1606+J1612),-1),ROUND((J1606+J1612),0)))</f>
        <v>#REF!</v>
      </c>
    </row>
    <row r="1614" spans="1:10" ht="15.75" thickTop="1" x14ac:dyDescent="0.25">
      <c r="C1614" s="230" t="s">
        <v>414</v>
      </c>
      <c r="D1614" s="188"/>
      <c r="E1614" s="221"/>
      <c r="F1614" s="221"/>
      <c r="G1614" s="222"/>
      <c r="H1614" s="223"/>
      <c r="I1614" s="201"/>
      <c r="J1614" s="202"/>
    </row>
    <row r="1615" spans="1:10" x14ac:dyDescent="0.25">
      <c r="C1615" s="213" t="s">
        <v>415</v>
      </c>
      <c r="D1615" s="214" t="s">
        <v>416</v>
      </c>
      <c r="E1615" s="215"/>
      <c r="F1615" s="215"/>
      <c r="G1615" s="216"/>
      <c r="H1615" s="217">
        <f>TRUNC(E1615* (1 + F1615 / 100) * G1615,2)</f>
        <v>0</v>
      </c>
      <c r="I1615" s="201"/>
      <c r="J1615" s="202"/>
    </row>
    <row r="1616" spans="1:10" x14ac:dyDescent="0.25">
      <c r="C1616" s="220"/>
      <c r="D1616" s="188"/>
      <c r="E1616" s="221"/>
      <c r="F1616" s="221"/>
      <c r="G1616" s="222" t="s">
        <v>418</v>
      </c>
      <c r="H1616" s="228">
        <f>SUM(H1614:H1615)</f>
        <v>0</v>
      </c>
      <c r="I1616" s="201"/>
      <c r="J1616" s="202"/>
    </row>
    <row r="1617" spans="1:10" x14ac:dyDescent="0.25">
      <c r="C1617" s="226" t="s">
        <v>420</v>
      </c>
      <c r="D1617" s="188"/>
      <c r="E1617" s="221"/>
      <c r="F1617" s="221"/>
      <c r="G1617" s="222"/>
      <c r="H1617" s="223"/>
      <c r="I1617" s="201"/>
      <c r="J1617" s="202"/>
    </row>
    <row r="1618" spans="1:10" x14ac:dyDescent="0.25">
      <c r="C1618" s="213"/>
      <c r="D1618" s="214"/>
      <c r="E1618" s="215"/>
      <c r="F1618" s="215"/>
      <c r="G1618" s="216"/>
      <c r="H1618" s="217"/>
      <c r="I1618" s="201"/>
      <c r="J1618" s="202"/>
    </row>
    <row r="1619" spans="1:10" x14ac:dyDescent="0.25">
      <c r="C1619" s="220"/>
      <c r="D1619" s="188"/>
      <c r="E1619" s="221"/>
      <c r="F1619" s="221"/>
      <c r="G1619" s="222" t="s">
        <v>422</v>
      </c>
      <c r="H1619" s="217">
        <f>SUM(H1617:H1618)</f>
        <v>0</v>
      </c>
      <c r="I1619" s="201"/>
      <c r="J1619" s="202"/>
    </row>
    <row r="1620" spans="1:10" x14ac:dyDescent="0.25">
      <c r="C1620" s="220"/>
      <c r="D1620" s="188"/>
      <c r="E1620" s="221"/>
      <c r="F1620" s="221"/>
      <c r="G1620" s="222"/>
      <c r="H1620" s="223"/>
      <c r="I1620" s="201"/>
      <c r="J1620" s="202"/>
    </row>
    <row r="1621" spans="1:10" ht="15.75" thickBot="1" x14ac:dyDescent="0.3">
      <c r="C1621" s="234"/>
      <c r="D1621" s="235"/>
      <c r="E1621" s="295"/>
      <c r="F1621" s="296" t="s">
        <v>424</v>
      </c>
      <c r="G1621" s="297">
        <f>SUM(H1602:H1620)/2</f>
        <v>0</v>
      </c>
      <c r="H1621" s="298"/>
      <c r="I1621" s="201"/>
      <c r="J1621" s="202"/>
    </row>
    <row r="1622" spans="1:10" ht="15.75" thickTop="1" x14ac:dyDescent="0.25">
      <c r="A1622" s="188" t="s">
        <v>728</v>
      </c>
      <c r="B1622" s="203"/>
      <c r="C1622" s="247" t="s">
        <v>371</v>
      </c>
      <c r="D1622" s="248"/>
      <c r="E1622" s="249"/>
      <c r="F1622" s="249"/>
      <c r="G1622" s="250"/>
      <c r="H1622" s="251"/>
      <c r="I1622" s="206" t="s">
        <v>389</v>
      </c>
      <c r="J1622" s="207" t="s">
        <v>390</v>
      </c>
    </row>
    <row r="1623" spans="1:10" x14ac:dyDescent="0.25">
      <c r="A1623" s="188"/>
      <c r="B1623" s="203"/>
      <c r="C1623" s="253" t="s">
        <v>373</v>
      </c>
      <c r="D1623" s="254"/>
      <c r="E1623" s="255"/>
      <c r="F1623" s="256"/>
      <c r="G1623" s="257"/>
      <c r="H1623" s="258">
        <f>ROUND(H1621*F1623,2)</f>
        <v>0</v>
      </c>
      <c r="I1623" s="246" t="e">
        <f>#REF!</f>
        <v>#REF!</v>
      </c>
      <c r="J1623" s="211"/>
    </row>
    <row r="1624" spans="1:10" x14ac:dyDescent="0.25">
      <c r="A1624" s="212" t="s">
        <v>392</v>
      </c>
      <c r="B1624" s="203"/>
      <c r="C1624" s="253" t="s">
        <v>374</v>
      </c>
      <c r="D1624" s="254"/>
      <c r="E1624" s="255"/>
      <c r="F1624" s="256"/>
      <c r="G1624" s="257"/>
      <c r="H1624" s="258">
        <f>ROUND(H1621*F1624,2)</f>
        <v>0</v>
      </c>
      <c r="I1624" s="218"/>
      <c r="J1624" s="219" t="s">
        <v>77</v>
      </c>
    </row>
    <row r="1625" spans="1:10" x14ac:dyDescent="0.25">
      <c r="A1625" s="212"/>
      <c r="B1625" s="203"/>
      <c r="C1625" s="253" t="s">
        <v>375</v>
      </c>
      <c r="D1625" s="254"/>
      <c r="E1625" s="255"/>
      <c r="F1625" s="256"/>
      <c r="G1625" s="257"/>
      <c r="H1625" s="258">
        <f>ROUND(H1621*F1625,2)</f>
        <v>0</v>
      </c>
      <c r="I1625" s="224"/>
      <c r="J1625" s="225"/>
    </row>
    <row r="1626" spans="1:10" x14ac:dyDescent="0.25">
      <c r="A1626" s="212" t="s">
        <v>407</v>
      </c>
      <c r="B1626" s="203"/>
      <c r="C1626" s="253" t="s">
        <v>377</v>
      </c>
      <c r="D1626" s="254"/>
      <c r="E1626" s="255"/>
      <c r="F1626" s="256"/>
      <c r="G1626" s="257"/>
      <c r="H1626" s="258">
        <f>ROUND(H1625*F1626,2)</f>
        <v>0</v>
      </c>
      <c r="I1626" s="224"/>
      <c r="J1626" s="225"/>
    </row>
    <row r="1627" spans="1:10" x14ac:dyDescent="0.25">
      <c r="A1627" s="212">
        <v>200009</v>
      </c>
      <c r="B1627" s="203" t="s">
        <v>408</v>
      </c>
      <c r="C1627" s="226" t="s">
        <v>450</v>
      </c>
      <c r="D1627" s="188"/>
      <c r="E1627" s="221"/>
      <c r="F1627" s="221"/>
      <c r="G1627" s="259"/>
      <c r="H1627" s="260">
        <f>SUM(H1623:H1626)</f>
        <v>0</v>
      </c>
      <c r="I1627" s="218" t="e">
        <f>I1623 * (#REF! * (1+#REF!/100))</f>
        <v>#REF!</v>
      </c>
      <c r="J1627" s="219" t="e">
        <f>#REF! * I1623</f>
        <v>#REF!</v>
      </c>
    </row>
    <row r="1628" spans="1:10" ht="15.75" thickBot="1" x14ac:dyDescent="0.3">
      <c r="A1628" s="188" t="s">
        <v>411</v>
      </c>
      <c r="B1628" s="203"/>
      <c r="C1628" s="304"/>
      <c r="D1628" s="305"/>
      <c r="E1628" s="295"/>
      <c r="F1628" s="296" t="s">
        <v>452</v>
      </c>
      <c r="G1628" s="306">
        <f>H1627+H1621</f>
        <v>0</v>
      </c>
      <c r="H1628" s="298">
        <f>IF($A$3=2,ROUND((H1621+H1627),2),IF($A$3=3,ROUND((H1621+H1627),-1),ROUND((H1621+H1627),0)))</f>
        <v>0</v>
      </c>
      <c r="I1628" s="224"/>
      <c r="J1628" s="229" t="e">
        <f>SUM(J1626:J1627)</f>
        <v>#REF!</v>
      </c>
    </row>
    <row r="1629" spans="1:10" ht="16.5" thickTop="1" thickBot="1" x14ac:dyDescent="0.3">
      <c r="A1629" s="212" t="s">
        <v>413</v>
      </c>
      <c r="B1629" s="203"/>
      <c r="C1629" s="199"/>
      <c r="D1629" s="200"/>
      <c r="E1629" s="21"/>
      <c r="F1629" s="21"/>
      <c r="G1629" s="21"/>
      <c r="H1629" s="21"/>
      <c r="I1629" s="224"/>
      <c r="J1629" s="225"/>
    </row>
    <row r="1630" spans="1:10" ht="15.75" thickTop="1" x14ac:dyDescent="0.25">
      <c r="A1630" s="212">
        <v>300026</v>
      </c>
      <c r="B1630" s="203" t="s">
        <v>414</v>
      </c>
      <c r="C1630" s="399" t="s">
        <v>322</v>
      </c>
      <c r="D1630" s="400"/>
      <c r="E1630" s="400"/>
      <c r="F1630" s="400"/>
      <c r="G1630" s="204"/>
      <c r="H1630" s="205" t="s">
        <v>440</v>
      </c>
      <c r="I1630" s="218" t="e">
        <f>#REF! * (#REF! * (1+#REF!/100))</f>
        <v>#REF!</v>
      </c>
      <c r="J1630" s="219" t="e">
        <f>#REF! *#REF!</f>
        <v>#REF!</v>
      </c>
    </row>
    <row r="1631" spans="1:10" x14ac:dyDescent="0.25">
      <c r="A1631" s="212">
        <v>300002</v>
      </c>
      <c r="B1631" s="203" t="s">
        <v>414</v>
      </c>
      <c r="C1631" s="401"/>
      <c r="D1631" s="402"/>
      <c r="E1631" s="402"/>
      <c r="F1631" s="402"/>
      <c r="G1631" s="208"/>
      <c r="H1631" s="209" t="s">
        <v>729</v>
      </c>
      <c r="I1631" s="218" t="e">
        <f>#REF! * (#REF! * (1+#REF!/100))</f>
        <v>#REF!</v>
      </c>
      <c r="J1631" s="219" t="e">
        <f>#REF! *#REF!</f>
        <v>#REF!</v>
      </c>
    </row>
    <row r="1632" spans="1:10" x14ac:dyDescent="0.25">
      <c r="A1632" s="212">
        <v>300019</v>
      </c>
      <c r="B1632" s="203" t="s">
        <v>414</v>
      </c>
      <c r="C1632" s="213" t="s">
        <v>73</v>
      </c>
      <c r="D1632" s="214" t="s">
        <v>74</v>
      </c>
      <c r="E1632" s="215" t="s">
        <v>75</v>
      </c>
      <c r="F1632" s="215" t="s">
        <v>393</v>
      </c>
      <c r="G1632" s="216" t="s">
        <v>394</v>
      </c>
      <c r="H1632" s="217" t="s">
        <v>77</v>
      </c>
      <c r="I1632" s="218" t="e">
        <f>#REF! * (#REF! * (1+#REF!/100))</f>
        <v>#REF!</v>
      </c>
      <c r="J1632" s="219" t="e">
        <f>#REF! *#REF!</f>
        <v>#REF!</v>
      </c>
    </row>
    <row r="1633" spans="1:10" x14ac:dyDescent="0.25">
      <c r="A1633" s="227" t="s">
        <v>417</v>
      </c>
      <c r="B1633" s="203"/>
      <c r="C1633" s="220"/>
      <c r="D1633" s="188"/>
      <c r="E1633" s="221"/>
      <c r="F1633" s="221"/>
      <c r="G1633" s="222"/>
      <c r="H1633" s="223"/>
      <c r="I1633" s="224"/>
      <c r="J1633" s="229" t="e">
        <f>SUM(J1630:J1632)</f>
        <v>#REF!</v>
      </c>
    </row>
    <row r="1634" spans="1:10" x14ac:dyDescent="0.25">
      <c r="A1634" s="188" t="s">
        <v>419</v>
      </c>
      <c r="B1634" s="231"/>
      <c r="C1634" s="226" t="s">
        <v>396</v>
      </c>
      <c r="D1634" s="188"/>
      <c r="E1634" s="221"/>
      <c r="F1634" s="221"/>
      <c r="G1634" s="222"/>
      <c r="H1634" s="223"/>
      <c r="I1634" s="224"/>
      <c r="J1634" s="225"/>
    </row>
    <row r="1635" spans="1:10" x14ac:dyDescent="0.25">
      <c r="A1635" s="212"/>
      <c r="B1635" s="203"/>
      <c r="C1635" s="213" t="s">
        <v>398</v>
      </c>
      <c r="D1635" s="214" t="s">
        <v>399</v>
      </c>
      <c r="E1635" s="215"/>
      <c r="F1635" s="215"/>
      <c r="G1635" s="216"/>
      <c r="H1635" s="217"/>
      <c r="I1635" s="218"/>
      <c r="J1635" s="219"/>
    </row>
    <row r="1636" spans="1:10" x14ac:dyDescent="0.25">
      <c r="A1636" s="227" t="s">
        <v>421</v>
      </c>
      <c r="B1636" s="231"/>
      <c r="C1636" s="213" t="s">
        <v>724</v>
      </c>
      <c r="D1636" s="214" t="s">
        <v>404</v>
      </c>
      <c r="E1636" s="215"/>
      <c r="F1636" s="215"/>
      <c r="G1636" s="216"/>
      <c r="H1636" s="217"/>
      <c r="I1636" s="224"/>
      <c r="J1636" s="219">
        <f>SUM(J1634:J1635)</f>
        <v>0</v>
      </c>
    </row>
    <row r="1637" spans="1:10" ht="24" x14ac:dyDescent="0.25">
      <c r="A1637" s="188"/>
      <c r="B1637" s="232"/>
      <c r="C1637" s="213" t="s">
        <v>725</v>
      </c>
      <c r="D1637" s="214" t="s">
        <v>404</v>
      </c>
      <c r="E1637" s="215"/>
      <c r="F1637" s="215"/>
      <c r="G1637" s="216"/>
      <c r="H1637" s="217"/>
      <c r="I1637" s="224"/>
      <c r="J1637" s="225"/>
    </row>
    <row r="1638" spans="1:10" ht="15.75" thickBot="1" x14ac:dyDescent="0.3">
      <c r="A1638" s="188" t="s">
        <v>423</v>
      </c>
      <c r="B1638" s="232"/>
      <c r="C1638" s="213" t="s">
        <v>726</v>
      </c>
      <c r="D1638" s="214" t="s">
        <v>404</v>
      </c>
      <c r="E1638" s="215"/>
      <c r="F1638" s="215"/>
      <c r="G1638" s="216"/>
      <c r="H1638" s="217"/>
      <c r="I1638" s="240" t="e">
        <f>SUM(J1630:J1637)/2</f>
        <v>#REF!</v>
      </c>
      <c r="J1638" s="293" t="e">
        <f>IF($A$2="CD",IF($A$3=1,ROUND(SUM(J1630:J1637)/2,0),IF($A$3=3,ROUND(SUM(J1630:J1637)/2,-1),SUM(J1630:J1637)/2)),SUM(J1630:J1637)/2)</f>
        <v>#REF!</v>
      </c>
    </row>
    <row r="1639" spans="1:10" ht="24.75" thickTop="1" x14ac:dyDescent="0.25">
      <c r="A1639" s="188" t="s">
        <v>446</v>
      </c>
      <c r="B1639" s="232"/>
      <c r="C1639" s="213" t="s">
        <v>727</v>
      </c>
      <c r="D1639" s="214" t="s">
        <v>84</v>
      </c>
      <c r="E1639" s="215"/>
      <c r="F1639" s="215"/>
      <c r="G1639" s="216"/>
      <c r="H1639" s="217"/>
      <c r="I1639" s="224"/>
      <c r="J1639" s="252"/>
    </row>
    <row r="1640" spans="1:10" x14ac:dyDescent="0.25">
      <c r="A1640" s="212" t="s">
        <v>361</v>
      </c>
      <c r="B1640" s="232"/>
      <c r="C1640" s="220"/>
      <c r="D1640" s="188"/>
      <c r="E1640" s="221"/>
      <c r="F1640" s="221"/>
      <c r="G1640" s="222" t="s">
        <v>406</v>
      </c>
      <c r="H1640" s="228">
        <f>SUM(H1634:H1639)</f>
        <v>0</v>
      </c>
      <c r="I1640" s="224"/>
      <c r="J1640" s="219" t="e">
        <f>ROUND(J1638*#REF!,2)</f>
        <v>#REF!</v>
      </c>
    </row>
    <row r="1641" spans="1:10" x14ac:dyDescent="0.25">
      <c r="A1641" s="212" t="s">
        <v>447</v>
      </c>
      <c r="B1641" s="232"/>
      <c r="C1641" s="226" t="s">
        <v>408</v>
      </c>
      <c r="D1641" s="188"/>
      <c r="E1641" s="221"/>
      <c r="F1641" s="221"/>
      <c r="G1641" s="222"/>
      <c r="H1641" s="223"/>
      <c r="I1641" s="224"/>
      <c r="J1641" s="219" t="e">
        <f>ROUND(J1638*#REF!,2)</f>
        <v>#REF!</v>
      </c>
    </row>
    <row r="1642" spans="1:10" x14ac:dyDescent="0.25">
      <c r="A1642" s="212" t="s">
        <v>448</v>
      </c>
      <c r="B1642" s="232"/>
      <c r="C1642" s="213" t="s">
        <v>670</v>
      </c>
      <c r="D1642" s="214" t="s">
        <v>410</v>
      </c>
      <c r="E1642" s="215"/>
      <c r="F1642" s="215"/>
      <c r="G1642" s="216"/>
      <c r="H1642" s="217"/>
      <c r="I1642" s="224"/>
      <c r="J1642" s="219" t="e">
        <f>ROUND(J1638*#REF!,2)</f>
        <v>#REF!</v>
      </c>
    </row>
    <row r="1643" spans="1:10" x14ac:dyDescent="0.25">
      <c r="A1643" s="212" t="s">
        <v>379</v>
      </c>
      <c r="B1643" s="232"/>
      <c r="C1643" s="220"/>
      <c r="D1643" s="188"/>
      <c r="E1643" s="221"/>
      <c r="F1643" s="221"/>
      <c r="G1643" s="222" t="s">
        <v>412</v>
      </c>
      <c r="H1643" s="228">
        <f>SUM(H1641:H1642)</f>
        <v>0</v>
      </c>
      <c r="I1643" s="224"/>
      <c r="J1643" s="219" t="e">
        <f>ROUND(J1642*#REF!,2)</f>
        <v>#REF!</v>
      </c>
    </row>
    <row r="1644" spans="1:10" x14ac:dyDescent="0.25">
      <c r="A1644" s="188" t="s">
        <v>449</v>
      </c>
      <c r="B1644" s="232"/>
      <c r="C1644" s="230" t="s">
        <v>414</v>
      </c>
      <c r="D1644" s="188"/>
      <c r="E1644" s="221"/>
      <c r="F1644" s="221"/>
      <c r="G1644" s="222"/>
      <c r="H1644" s="223"/>
      <c r="I1644" s="233"/>
      <c r="J1644" s="261" t="e">
        <f>SUM(J1640:J1643)</f>
        <v>#REF!</v>
      </c>
    </row>
    <row r="1645" spans="1:10" ht="15.75" thickBot="1" x14ac:dyDescent="0.3">
      <c r="A1645" s="188" t="s">
        <v>451</v>
      </c>
      <c r="B1645" s="232"/>
      <c r="C1645" s="213" t="s">
        <v>415</v>
      </c>
      <c r="D1645" s="214" t="s">
        <v>416</v>
      </c>
      <c r="E1645" s="215"/>
      <c r="F1645" s="215"/>
      <c r="G1645" s="216"/>
      <c r="H1645" s="217">
        <f>TRUNC(E1645* (1 + F1645 / 100) * G1645,2)</f>
        <v>0</v>
      </c>
      <c r="I1645" s="240"/>
      <c r="J1645" s="293" t="e">
        <f>IF($A$3=2,ROUND((J1638+J1644),2),IF($A$3=3,ROUND((J1638+J1644),-1),ROUND((J1638+J1644),0)))</f>
        <v>#REF!</v>
      </c>
    </row>
    <row r="1646" spans="1:10" ht="15.75" thickTop="1" x14ac:dyDescent="0.25">
      <c r="C1646" s="220"/>
      <c r="D1646" s="188"/>
      <c r="E1646" s="221"/>
      <c r="F1646" s="221"/>
      <c r="G1646" s="222" t="s">
        <v>418</v>
      </c>
      <c r="H1646" s="228">
        <f>SUM(H1644:H1645)</f>
        <v>0</v>
      </c>
      <c r="I1646" s="201"/>
      <c r="J1646" s="202"/>
    </row>
    <row r="1647" spans="1:10" ht="15.75" thickBot="1" x14ac:dyDescent="0.3">
      <c r="C1647" s="226" t="s">
        <v>420</v>
      </c>
      <c r="D1647" s="188"/>
      <c r="E1647" s="221"/>
      <c r="F1647" s="221"/>
      <c r="G1647" s="222"/>
      <c r="H1647" s="223"/>
      <c r="I1647" s="201"/>
      <c r="J1647" s="202"/>
    </row>
    <row r="1648" spans="1:10" ht="15.75" thickTop="1" x14ac:dyDescent="0.25">
      <c r="A1648" s="188" t="s">
        <v>730</v>
      </c>
      <c r="B1648" s="203"/>
      <c r="C1648" s="213"/>
      <c r="D1648" s="214"/>
      <c r="E1648" s="215"/>
      <c r="F1648" s="215"/>
      <c r="G1648" s="216"/>
      <c r="H1648" s="217"/>
      <c r="I1648" s="206" t="s">
        <v>389</v>
      </c>
      <c r="J1648" s="207" t="s">
        <v>390</v>
      </c>
    </row>
    <row r="1649" spans="1:10" x14ac:dyDescent="0.25">
      <c r="A1649" s="188"/>
      <c r="B1649" s="203"/>
      <c r="C1649" s="220"/>
      <c r="D1649" s="188"/>
      <c r="E1649" s="221"/>
      <c r="F1649" s="221"/>
      <c r="G1649" s="222" t="s">
        <v>422</v>
      </c>
      <c r="H1649" s="217">
        <f>SUM(H1647:H1648)</f>
        <v>0</v>
      </c>
      <c r="I1649" s="246" t="e">
        <f>#REF!</f>
        <v>#REF!</v>
      </c>
      <c r="J1649" s="211"/>
    </row>
    <row r="1650" spans="1:10" x14ac:dyDescent="0.25">
      <c r="A1650" s="212" t="s">
        <v>392</v>
      </c>
      <c r="B1650" s="203"/>
      <c r="C1650" s="220"/>
      <c r="D1650" s="188"/>
      <c r="E1650" s="221"/>
      <c r="F1650" s="221"/>
      <c r="G1650" s="222"/>
      <c r="H1650" s="223"/>
      <c r="I1650" s="218"/>
      <c r="J1650" s="219" t="s">
        <v>77</v>
      </c>
    </row>
    <row r="1651" spans="1:10" ht="15.75" thickBot="1" x14ac:dyDescent="0.3">
      <c r="A1651" s="212"/>
      <c r="B1651" s="203"/>
      <c r="C1651" s="234"/>
      <c r="D1651" s="235"/>
      <c r="E1651" s="295"/>
      <c r="F1651" s="296" t="s">
        <v>424</v>
      </c>
      <c r="G1651" s="297">
        <f>SUM(H1632:H1650)/2</f>
        <v>0</v>
      </c>
      <c r="H1651" s="298"/>
      <c r="I1651" s="224"/>
      <c r="J1651" s="225"/>
    </row>
    <row r="1652" spans="1:10" ht="15.75" thickTop="1" x14ac:dyDescent="0.25">
      <c r="A1652" s="212" t="s">
        <v>395</v>
      </c>
      <c r="B1652" s="203"/>
      <c r="C1652" s="247" t="s">
        <v>371</v>
      </c>
      <c r="D1652" s="248"/>
      <c r="E1652" s="249"/>
      <c r="F1652" s="249"/>
      <c r="G1652" s="250"/>
      <c r="H1652" s="251"/>
      <c r="I1652" s="224"/>
      <c r="J1652" s="225"/>
    </row>
    <row r="1653" spans="1:10" x14ac:dyDescent="0.25">
      <c r="A1653" s="212">
        <v>101651</v>
      </c>
      <c r="B1653" s="203" t="s">
        <v>457</v>
      </c>
      <c r="C1653" s="253" t="s">
        <v>373</v>
      </c>
      <c r="D1653" s="254"/>
      <c r="E1653" s="255"/>
      <c r="F1653" s="256"/>
      <c r="G1653" s="257"/>
      <c r="H1653" s="258">
        <f>ROUND(H1651*F1653,2)</f>
        <v>0</v>
      </c>
      <c r="I1653" s="218" t="e">
        <f>I1649 * (#REF! * (1+#REF!/100))</f>
        <v>#REF!</v>
      </c>
      <c r="J1653" s="219" t="e">
        <f>#REF! * I1649</f>
        <v>#REF!</v>
      </c>
    </row>
    <row r="1654" spans="1:10" x14ac:dyDescent="0.25">
      <c r="A1654" s="212">
        <v>100107</v>
      </c>
      <c r="B1654" s="203" t="s">
        <v>459</v>
      </c>
      <c r="C1654" s="253" t="s">
        <v>374</v>
      </c>
      <c r="D1654" s="254"/>
      <c r="E1654" s="255"/>
      <c r="F1654" s="256"/>
      <c r="G1654" s="257"/>
      <c r="H1654" s="258">
        <f>ROUND(H1651*F1654,2)</f>
        <v>0</v>
      </c>
      <c r="I1654" s="218" t="e">
        <f>I1649 * (#REF! * (1+#REF!/100))</f>
        <v>#REF!</v>
      </c>
      <c r="J1654" s="219" t="e">
        <f>#REF! * I1649</f>
        <v>#REF!</v>
      </c>
    </row>
    <row r="1655" spans="1:10" x14ac:dyDescent="0.25">
      <c r="A1655" s="212">
        <v>103244</v>
      </c>
      <c r="B1655" s="203" t="s">
        <v>459</v>
      </c>
      <c r="C1655" s="253" t="s">
        <v>375</v>
      </c>
      <c r="D1655" s="254"/>
      <c r="E1655" s="255"/>
      <c r="F1655" s="256"/>
      <c r="G1655" s="257"/>
      <c r="H1655" s="258">
        <f>ROUND(H1651*F1655,2)</f>
        <v>0</v>
      </c>
      <c r="I1655" s="218" t="e">
        <f>I1649 * (#REF! * (1+#REF!/100))</f>
        <v>#REF!</v>
      </c>
      <c r="J1655" s="219" t="e">
        <f>#REF! * I1649</f>
        <v>#REF!</v>
      </c>
    </row>
    <row r="1656" spans="1:10" x14ac:dyDescent="0.25">
      <c r="A1656" s="212">
        <v>101008</v>
      </c>
      <c r="B1656" s="203" t="s">
        <v>462</v>
      </c>
      <c r="C1656" s="253" t="s">
        <v>377</v>
      </c>
      <c r="D1656" s="254"/>
      <c r="E1656" s="255"/>
      <c r="F1656" s="256"/>
      <c r="G1656" s="257"/>
      <c r="H1656" s="258">
        <f>ROUND(H1655*F1656,2)</f>
        <v>0</v>
      </c>
      <c r="I1656" s="218" t="e">
        <f>I1649 * (#REF! * (1+#REF!/100))</f>
        <v>#REF!</v>
      </c>
      <c r="J1656" s="219" t="e">
        <f>#REF! * I1649</f>
        <v>#REF!</v>
      </c>
    </row>
    <row r="1657" spans="1:10" x14ac:dyDescent="0.25">
      <c r="A1657" s="212">
        <v>100013</v>
      </c>
      <c r="B1657" s="203" t="s">
        <v>462</v>
      </c>
      <c r="C1657" s="226" t="s">
        <v>450</v>
      </c>
      <c r="D1657" s="188"/>
      <c r="E1657" s="221"/>
      <c r="F1657" s="221"/>
      <c r="G1657" s="259"/>
      <c r="H1657" s="260">
        <f>SUM(H1653:H1656)</f>
        <v>0</v>
      </c>
      <c r="I1657" s="218" t="e">
        <f>I1649 * (#REF! * (1+#REF!/100))</f>
        <v>#REF!</v>
      </c>
      <c r="J1657" s="219" t="e">
        <f>#REF! * I1649</f>
        <v>#REF!</v>
      </c>
    </row>
    <row r="1658" spans="1:10" ht="15.75" thickBot="1" x14ac:dyDescent="0.3">
      <c r="A1658" s="227" t="s">
        <v>405</v>
      </c>
      <c r="B1658" s="203"/>
      <c r="C1658" s="304"/>
      <c r="D1658" s="305"/>
      <c r="E1658" s="295"/>
      <c r="F1658" s="296" t="s">
        <v>452</v>
      </c>
      <c r="G1658" s="306">
        <f>H1657+H1651</f>
        <v>0</v>
      </c>
      <c r="H1658" s="298">
        <f>IF($A$3=2,ROUND((H1651+H1657),2),IF($A$3=3,ROUND((H1651+H1657),-1),ROUND((H1651+H1657),0)))</f>
        <v>0</v>
      </c>
      <c r="I1658" s="224"/>
      <c r="J1658" s="229" t="e">
        <f>SUM(J1652:J1657)</f>
        <v>#REF!</v>
      </c>
    </row>
    <row r="1659" spans="1:10" ht="16.5" thickTop="1" thickBot="1" x14ac:dyDescent="0.3">
      <c r="A1659" s="188" t="s">
        <v>451</v>
      </c>
      <c r="B1659" s="232"/>
      <c r="C1659" s="199"/>
      <c r="D1659" s="200"/>
      <c r="E1659" s="21"/>
      <c r="F1659" s="21"/>
      <c r="G1659" s="21"/>
      <c r="H1659" s="21"/>
      <c r="I1659" s="240"/>
      <c r="J1659" s="293" t="e">
        <f>IF($A$3=2,ROUND((#REF!+#REF!),2),IF($A$3=3,ROUND((#REF!+#REF!),-1),ROUND((#REF!+#REF!),0)))</f>
        <v>#REF!</v>
      </c>
    </row>
    <row r="1660" spans="1:10" ht="15.75" thickTop="1" x14ac:dyDescent="0.25">
      <c r="C1660" s="399" t="s">
        <v>334</v>
      </c>
      <c r="D1660" s="400"/>
      <c r="E1660" s="400"/>
      <c r="F1660" s="400"/>
      <c r="G1660" s="244"/>
      <c r="H1660" s="205" t="s">
        <v>530</v>
      </c>
      <c r="I1660" s="201"/>
      <c r="J1660" s="202"/>
    </row>
    <row r="1661" spans="1:10" x14ac:dyDescent="0.25">
      <c r="C1661" s="401"/>
      <c r="D1661" s="402"/>
      <c r="E1661" s="402"/>
      <c r="F1661" s="402"/>
      <c r="G1661" s="245"/>
      <c r="H1661" s="209" t="s">
        <v>731</v>
      </c>
      <c r="I1661" s="201"/>
      <c r="J1661" s="202"/>
    </row>
    <row r="1662" spans="1:10" ht="15.75" thickBot="1" x14ac:dyDescent="0.3">
      <c r="C1662" s="213" t="s">
        <v>73</v>
      </c>
      <c r="D1662" s="214" t="s">
        <v>74</v>
      </c>
      <c r="E1662" s="215" t="s">
        <v>75</v>
      </c>
      <c r="F1662" s="215" t="s">
        <v>393</v>
      </c>
      <c r="G1662" s="216" t="s">
        <v>394</v>
      </c>
      <c r="H1662" s="217" t="s">
        <v>77</v>
      </c>
      <c r="I1662" s="201"/>
      <c r="J1662" s="202"/>
    </row>
    <row r="1663" spans="1:10" ht="15.75" thickTop="1" x14ac:dyDescent="0.25">
      <c r="A1663" s="188" t="s">
        <v>732</v>
      </c>
      <c r="B1663" s="203"/>
      <c r="C1663" s="220"/>
      <c r="D1663" s="188"/>
      <c r="E1663" s="221"/>
      <c r="F1663" s="221"/>
      <c r="G1663" s="222"/>
      <c r="H1663" s="223"/>
      <c r="I1663" s="206" t="s">
        <v>389</v>
      </c>
      <c r="J1663" s="207" t="s">
        <v>390</v>
      </c>
    </row>
    <row r="1664" spans="1:10" x14ac:dyDescent="0.25">
      <c r="A1664" s="188"/>
      <c r="B1664" s="203"/>
      <c r="C1664" s="226" t="s">
        <v>396</v>
      </c>
      <c r="D1664" s="188"/>
      <c r="E1664" s="221"/>
      <c r="F1664" s="221"/>
      <c r="G1664" s="222"/>
      <c r="H1664" s="223"/>
      <c r="I1664" s="246" t="e">
        <f>#REF!</f>
        <v>#REF!</v>
      </c>
      <c r="J1664" s="211"/>
    </row>
    <row r="1665" spans="1:10" x14ac:dyDescent="0.25">
      <c r="A1665" s="212" t="s">
        <v>392</v>
      </c>
      <c r="B1665" s="203"/>
      <c r="C1665" s="213" t="s">
        <v>88</v>
      </c>
      <c r="D1665" s="214" t="s">
        <v>404</v>
      </c>
      <c r="E1665" s="215"/>
      <c r="F1665" s="215"/>
      <c r="G1665" s="216"/>
      <c r="H1665" s="217">
        <f>TRUNC(E1665* (1 + F1665 / 100) * G1665,2)</f>
        <v>0</v>
      </c>
      <c r="I1665" s="218"/>
      <c r="J1665" s="219" t="s">
        <v>77</v>
      </c>
    </row>
    <row r="1666" spans="1:10" x14ac:dyDescent="0.25">
      <c r="A1666" s="212"/>
      <c r="B1666" s="203"/>
      <c r="C1666" s="220"/>
      <c r="D1666" s="188"/>
      <c r="E1666" s="221"/>
      <c r="F1666" s="221"/>
      <c r="G1666" s="222" t="s">
        <v>406</v>
      </c>
      <c r="H1666" s="228">
        <f>SUM(H1664:H1665)</f>
        <v>0</v>
      </c>
      <c r="I1666" s="224"/>
      <c r="J1666" s="225"/>
    </row>
    <row r="1667" spans="1:10" x14ac:dyDescent="0.25">
      <c r="A1667" s="212" t="s">
        <v>395</v>
      </c>
      <c r="B1667" s="203"/>
      <c r="C1667" s="226" t="s">
        <v>408</v>
      </c>
      <c r="D1667" s="188"/>
      <c r="E1667" s="221"/>
      <c r="F1667" s="221"/>
      <c r="G1667" s="222"/>
      <c r="H1667" s="223"/>
      <c r="I1667" s="224"/>
      <c r="J1667" s="225"/>
    </row>
    <row r="1668" spans="1:10" x14ac:dyDescent="0.25">
      <c r="A1668" s="212">
        <v>101165</v>
      </c>
      <c r="B1668" s="203" t="s">
        <v>462</v>
      </c>
      <c r="C1668" s="213" t="s">
        <v>442</v>
      </c>
      <c r="D1668" s="214" t="s">
        <v>410</v>
      </c>
      <c r="E1668" s="215"/>
      <c r="F1668" s="215"/>
      <c r="G1668" s="216"/>
      <c r="H1668" s="217">
        <f>TRUNC(E1668* (1 + F1668 / 100) * G1668,2)</f>
        <v>0</v>
      </c>
      <c r="I1668" s="218" t="e">
        <f>I1664 * (#REF! * (1+#REF!/100))</f>
        <v>#REF!</v>
      </c>
      <c r="J1668" s="219" t="e">
        <f>#REF! * I1664</f>
        <v>#REF!</v>
      </c>
    </row>
    <row r="1669" spans="1:10" x14ac:dyDescent="0.25">
      <c r="A1669" s="188" t="s">
        <v>405</v>
      </c>
      <c r="B1669" s="203"/>
      <c r="C1669" s="220"/>
      <c r="D1669" s="188"/>
      <c r="E1669" s="221"/>
      <c r="F1669" s="221"/>
      <c r="G1669" s="222" t="s">
        <v>412</v>
      </c>
      <c r="H1669" s="228">
        <f>SUM(H1667:H1668)</f>
        <v>0</v>
      </c>
      <c r="I1669" s="224"/>
      <c r="J1669" s="229" t="e">
        <f>SUM(J1667:J1668)</f>
        <v>#REF!</v>
      </c>
    </row>
    <row r="1670" spans="1:10" x14ac:dyDescent="0.25">
      <c r="A1670" s="212" t="s">
        <v>407</v>
      </c>
      <c r="B1670" s="203"/>
      <c r="C1670" s="230" t="s">
        <v>414</v>
      </c>
      <c r="D1670" s="188"/>
      <c r="E1670" s="221"/>
      <c r="F1670" s="221"/>
      <c r="G1670" s="222"/>
      <c r="H1670" s="223"/>
      <c r="I1670" s="224"/>
      <c r="J1670" s="225"/>
    </row>
    <row r="1671" spans="1:10" x14ac:dyDescent="0.25">
      <c r="A1671" s="212">
        <v>200009</v>
      </c>
      <c r="B1671" s="203" t="s">
        <v>408</v>
      </c>
      <c r="C1671" s="213" t="s">
        <v>415</v>
      </c>
      <c r="D1671" s="214" t="s">
        <v>416</v>
      </c>
      <c r="E1671" s="215"/>
      <c r="F1671" s="215"/>
      <c r="G1671" s="216"/>
      <c r="H1671" s="217">
        <f>TRUNC(E1671* (1 + F1671 / 100) * G1671,2)</f>
        <v>0</v>
      </c>
      <c r="I1671" s="218" t="e">
        <f>I1664 * (#REF! * (1+#REF!/100))</f>
        <v>#REF!</v>
      </c>
      <c r="J1671" s="219" t="e">
        <f>#REF! * I1664</f>
        <v>#REF!</v>
      </c>
    </row>
    <row r="1672" spans="1:10" x14ac:dyDescent="0.25">
      <c r="A1672" s="188" t="s">
        <v>411</v>
      </c>
      <c r="B1672" s="203"/>
      <c r="C1672" s="220"/>
      <c r="D1672" s="188"/>
      <c r="E1672" s="221"/>
      <c r="F1672" s="221"/>
      <c r="G1672" s="222" t="s">
        <v>418</v>
      </c>
      <c r="H1672" s="228">
        <f>SUM(H1670:H1671)</f>
        <v>0</v>
      </c>
      <c r="I1672" s="224"/>
      <c r="J1672" s="229" t="e">
        <f>SUM(J1670:J1671)</f>
        <v>#REF!</v>
      </c>
    </row>
    <row r="1673" spans="1:10" x14ac:dyDescent="0.25">
      <c r="A1673" s="212" t="s">
        <v>413</v>
      </c>
      <c r="B1673" s="203"/>
      <c r="C1673" s="226" t="s">
        <v>420</v>
      </c>
      <c r="D1673" s="188"/>
      <c r="E1673" s="221"/>
      <c r="F1673" s="221"/>
      <c r="G1673" s="222"/>
      <c r="H1673" s="223"/>
      <c r="I1673" s="224"/>
      <c r="J1673" s="225"/>
    </row>
    <row r="1674" spans="1:10" x14ac:dyDescent="0.25">
      <c r="A1674" s="212">
        <v>300026</v>
      </c>
      <c r="B1674" s="203" t="s">
        <v>414</v>
      </c>
      <c r="C1674" s="213"/>
      <c r="D1674" s="214"/>
      <c r="E1674" s="215"/>
      <c r="F1674" s="215"/>
      <c r="G1674" s="216"/>
      <c r="H1674" s="217"/>
      <c r="I1674" s="218" t="e">
        <f>I1664 * (#REF! * (1+#REF!/100))</f>
        <v>#REF!</v>
      </c>
      <c r="J1674" s="219" t="e">
        <f>#REF! * I1664</f>
        <v>#REF!</v>
      </c>
    </row>
    <row r="1675" spans="1:10" x14ac:dyDescent="0.25">
      <c r="A1675" s="188" t="s">
        <v>417</v>
      </c>
      <c r="B1675" s="203"/>
      <c r="C1675" s="220"/>
      <c r="D1675" s="188"/>
      <c r="E1675" s="221"/>
      <c r="F1675" s="221"/>
      <c r="G1675" s="222" t="s">
        <v>422</v>
      </c>
      <c r="H1675" s="217">
        <f>SUM(H1673:H1674)</f>
        <v>0</v>
      </c>
      <c r="I1675" s="224"/>
      <c r="J1675" s="229" t="e">
        <f>SUM(J1673:J1674)</f>
        <v>#REF!</v>
      </c>
    </row>
    <row r="1676" spans="1:10" x14ac:dyDescent="0.25">
      <c r="A1676" s="188" t="s">
        <v>419</v>
      </c>
      <c r="B1676" s="21"/>
      <c r="C1676" s="220"/>
      <c r="D1676" s="188"/>
      <c r="E1676" s="221"/>
      <c r="F1676" s="221"/>
      <c r="G1676" s="222"/>
      <c r="H1676" s="223"/>
      <c r="I1676" s="224"/>
      <c r="J1676" s="225"/>
    </row>
    <row r="1677" spans="1:10" ht="15.75" thickBot="1" x14ac:dyDescent="0.3">
      <c r="A1677" s="212"/>
      <c r="B1677" s="203"/>
      <c r="C1677" s="234"/>
      <c r="D1677" s="235"/>
      <c r="E1677" s="295"/>
      <c r="F1677" s="296" t="s">
        <v>424</v>
      </c>
      <c r="G1677" s="297">
        <f>SUM(H1662:H1676)/2</f>
        <v>0</v>
      </c>
      <c r="H1677" s="298"/>
      <c r="I1677" s="218"/>
      <c r="J1677" s="219"/>
    </row>
    <row r="1678" spans="1:10" ht="15.75" thickTop="1" x14ac:dyDescent="0.25">
      <c r="A1678" s="227" t="s">
        <v>421</v>
      </c>
      <c r="B1678" s="21"/>
      <c r="C1678" s="247" t="s">
        <v>371</v>
      </c>
      <c r="D1678" s="248"/>
      <c r="E1678" s="249"/>
      <c r="F1678" s="249"/>
      <c r="G1678" s="250"/>
      <c r="H1678" s="251"/>
      <c r="I1678" s="224"/>
      <c r="J1678" s="219">
        <f>SUM(J1676:J1677)</f>
        <v>0</v>
      </c>
    </row>
    <row r="1679" spans="1:10" x14ac:dyDescent="0.25">
      <c r="A1679" s="188"/>
      <c r="B1679" s="232"/>
      <c r="C1679" s="253" t="s">
        <v>373</v>
      </c>
      <c r="D1679" s="254"/>
      <c r="E1679" s="255"/>
      <c r="F1679" s="256"/>
      <c r="G1679" s="257"/>
      <c r="H1679" s="258">
        <f>ROUND(H1677*F1679,2)</f>
        <v>0</v>
      </c>
      <c r="I1679" s="224"/>
      <c r="J1679" s="225"/>
    </row>
    <row r="1680" spans="1:10" ht="15.75" thickBot="1" x14ac:dyDescent="0.3">
      <c r="A1680" s="188" t="s">
        <v>423</v>
      </c>
      <c r="B1680" s="232"/>
      <c r="C1680" s="253" t="s">
        <v>374</v>
      </c>
      <c r="D1680" s="254"/>
      <c r="E1680" s="255"/>
      <c r="F1680" s="256"/>
      <c r="G1680" s="257"/>
      <c r="H1680" s="258">
        <f>ROUND(H1677*F1680,2)</f>
        <v>0</v>
      </c>
      <c r="I1680" s="240" t="e">
        <f>SUM(J1665:J1679)/2</f>
        <v>#REF!</v>
      </c>
      <c r="J1680" s="293" t="e">
        <f>IF($A$2="CD",IF($A$3=1,ROUND(SUM(J1665:J1679)/2,0),IF($A$3=3,ROUND(SUM(J1665:J1679)/2,-1),SUM(J1665:J1679)/2)),SUM(J1665:J1679)/2)</f>
        <v>#REF!</v>
      </c>
    </row>
    <row r="1681" spans="1:10" ht="15.75" thickTop="1" x14ac:dyDescent="0.25">
      <c r="A1681" s="188" t="s">
        <v>446</v>
      </c>
      <c r="B1681" s="232"/>
      <c r="C1681" s="253" t="s">
        <v>375</v>
      </c>
      <c r="D1681" s="254"/>
      <c r="E1681" s="255"/>
      <c r="F1681" s="256"/>
      <c r="G1681" s="257"/>
      <c r="H1681" s="258">
        <f>ROUND(H1677*F1681,2)</f>
        <v>0</v>
      </c>
      <c r="I1681" s="224"/>
      <c r="J1681" s="252"/>
    </row>
    <row r="1682" spans="1:10" x14ac:dyDescent="0.25">
      <c r="A1682" s="212" t="s">
        <v>361</v>
      </c>
      <c r="B1682" s="232"/>
      <c r="C1682" s="253" t="s">
        <v>377</v>
      </c>
      <c r="D1682" s="254"/>
      <c r="E1682" s="255"/>
      <c r="F1682" s="256"/>
      <c r="G1682" s="257"/>
      <c r="H1682" s="258">
        <f>ROUND(H1681*F1682,2)</f>
        <v>0</v>
      </c>
      <c r="I1682" s="224"/>
      <c r="J1682" s="219" t="e">
        <f>ROUND(J1680*#REF!,2)</f>
        <v>#REF!</v>
      </c>
    </row>
    <row r="1683" spans="1:10" x14ac:dyDescent="0.25">
      <c r="A1683" s="212" t="s">
        <v>447</v>
      </c>
      <c r="B1683" s="232"/>
      <c r="C1683" s="226" t="s">
        <v>450</v>
      </c>
      <c r="D1683" s="188"/>
      <c r="E1683" s="221"/>
      <c r="F1683" s="221"/>
      <c r="G1683" s="259"/>
      <c r="H1683" s="260">
        <f>SUM(H1679:H1682)</f>
        <v>0</v>
      </c>
      <c r="I1683" s="224"/>
      <c r="J1683" s="219" t="e">
        <f>ROUND(J1680*#REF!,2)</f>
        <v>#REF!</v>
      </c>
    </row>
    <row r="1684" spans="1:10" ht="15.75" thickBot="1" x14ac:dyDescent="0.3">
      <c r="A1684" s="212" t="s">
        <v>448</v>
      </c>
      <c r="B1684" s="232"/>
      <c r="C1684" s="304"/>
      <c r="D1684" s="305"/>
      <c r="E1684" s="295"/>
      <c r="F1684" s="296" t="s">
        <v>452</v>
      </c>
      <c r="G1684" s="306">
        <f>H1683+H1677</f>
        <v>0</v>
      </c>
      <c r="H1684" s="298">
        <f>IF($A$3=2,ROUND((H1677+H1683),2),IF($A$3=3,ROUND((H1677+H1683),-1),ROUND((H1677+H1683),0)))</f>
        <v>0</v>
      </c>
      <c r="I1684" s="224"/>
      <c r="J1684" s="219" t="e">
        <f>ROUND(J1680*#REF!,2)</f>
        <v>#REF!</v>
      </c>
    </row>
    <row r="1685" spans="1:10" ht="16.5" thickTop="1" thickBot="1" x14ac:dyDescent="0.3">
      <c r="A1685" s="188" t="s">
        <v>451</v>
      </c>
      <c r="B1685" s="232"/>
      <c r="C1685" s="199"/>
      <c r="D1685" s="200"/>
      <c r="E1685" s="21"/>
      <c r="F1685" s="21"/>
      <c r="G1685" s="21"/>
      <c r="H1685" s="21"/>
      <c r="I1685" s="240"/>
      <c r="J1685" s="293" t="e">
        <f>IF($A$3=2,ROUND((J1680+#REF!),2),IF($A$3=3,ROUND((J1680+#REF!),-1),ROUND((J1680+#REF!),0)))</f>
        <v>#REF!</v>
      </c>
    </row>
    <row r="1686" spans="1:10" ht="15.75" thickTop="1" x14ac:dyDescent="0.25">
      <c r="C1686" s="399" t="s">
        <v>733</v>
      </c>
      <c r="D1686" s="400"/>
      <c r="E1686" s="400"/>
      <c r="F1686" s="400"/>
      <c r="G1686" s="204"/>
      <c r="H1686" s="205" t="s">
        <v>440</v>
      </c>
      <c r="I1686" s="201"/>
      <c r="J1686" s="202"/>
    </row>
    <row r="1687" spans="1:10" x14ac:dyDescent="0.25">
      <c r="C1687" s="401"/>
      <c r="D1687" s="402"/>
      <c r="E1687" s="402"/>
      <c r="F1687" s="402"/>
      <c r="G1687" s="208"/>
      <c r="H1687" s="209" t="s">
        <v>734</v>
      </c>
      <c r="I1687" s="201"/>
      <c r="J1687" s="202"/>
    </row>
    <row r="1688" spans="1:10" ht="15.75" thickBot="1" x14ac:dyDescent="0.3">
      <c r="C1688" s="213" t="s">
        <v>73</v>
      </c>
      <c r="D1688" s="214" t="s">
        <v>74</v>
      </c>
      <c r="E1688" s="215" t="s">
        <v>75</v>
      </c>
      <c r="F1688" s="215" t="s">
        <v>393</v>
      </c>
      <c r="G1688" s="216" t="s">
        <v>394</v>
      </c>
      <c r="H1688" s="217" t="s">
        <v>77</v>
      </c>
      <c r="I1688" s="201"/>
      <c r="J1688" s="202"/>
    </row>
    <row r="1689" spans="1:10" ht="15.75" thickTop="1" x14ac:dyDescent="0.25">
      <c r="A1689" s="188" t="s">
        <v>735</v>
      </c>
      <c r="B1689" s="203"/>
      <c r="C1689" s="220"/>
      <c r="D1689" s="188"/>
      <c r="E1689" s="221"/>
      <c r="F1689" s="221"/>
      <c r="G1689" s="222"/>
      <c r="H1689" s="223"/>
      <c r="I1689" s="206" t="s">
        <v>389</v>
      </c>
      <c r="J1689" s="207" t="s">
        <v>390</v>
      </c>
    </row>
    <row r="1690" spans="1:10" x14ac:dyDescent="0.25">
      <c r="A1690" s="188"/>
      <c r="B1690" s="203"/>
      <c r="C1690" s="226" t="s">
        <v>396</v>
      </c>
      <c r="D1690" s="188"/>
      <c r="E1690" s="221"/>
      <c r="F1690" s="221"/>
      <c r="G1690" s="222"/>
      <c r="H1690" s="223"/>
      <c r="I1690" s="246" t="e">
        <f>#REF!</f>
        <v>#REF!</v>
      </c>
      <c r="J1690" s="211"/>
    </row>
    <row r="1691" spans="1:10" x14ac:dyDescent="0.25">
      <c r="A1691" s="212" t="s">
        <v>392</v>
      </c>
      <c r="B1691" s="203"/>
      <c r="C1691" s="213" t="s">
        <v>534</v>
      </c>
      <c r="D1691" s="214" t="s">
        <v>434</v>
      </c>
      <c r="E1691" s="215"/>
      <c r="F1691" s="215"/>
      <c r="G1691" s="216"/>
      <c r="H1691" s="217">
        <f>TRUNC(E1691* (1 + F1691 / 100) * G1691,2)</f>
        <v>0</v>
      </c>
      <c r="I1691" s="218"/>
      <c r="J1691" s="219" t="s">
        <v>77</v>
      </c>
    </row>
    <row r="1692" spans="1:10" x14ac:dyDescent="0.25">
      <c r="A1692" s="212"/>
      <c r="B1692" s="203"/>
      <c r="C1692" s="213" t="s">
        <v>535</v>
      </c>
      <c r="D1692" s="214" t="s">
        <v>404</v>
      </c>
      <c r="E1692" s="215"/>
      <c r="F1692" s="215"/>
      <c r="G1692" s="216"/>
      <c r="H1692" s="217">
        <f>TRUNC(E1692* (1 + F1692 / 100) * G1692,2)</f>
        <v>0</v>
      </c>
      <c r="I1692" s="224"/>
      <c r="J1692" s="225"/>
    </row>
    <row r="1693" spans="1:10" ht="24" x14ac:dyDescent="0.25">
      <c r="A1693" s="212" t="s">
        <v>395</v>
      </c>
      <c r="B1693" s="203"/>
      <c r="C1693" s="213" t="s">
        <v>507</v>
      </c>
      <c r="D1693" s="214" t="s">
        <v>123</v>
      </c>
      <c r="E1693" s="215"/>
      <c r="F1693" s="215"/>
      <c r="G1693" s="216"/>
      <c r="H1693" s="217">
        <f>TRUNC(E1693* (1 + F1693 / 100) * G1693,2)</f>
        <v>0</v>
      </c>
      <c r="I1693" s="224"/>
      <c r="J1693" s="225"/>
    </row>
    <row r="1694" spans="1:10" x14ac:dyDescent="0.25">
      <c r="A1694" s="212">
        <v>100012</v>
      </c>
      <c r="B1694" s="203" t="s">
        <v>432</v>
      </c>
      <c r="C1694" s="220"/>
      <c r="D1694" s="188"/>
      <c r="E1694" s="221"/>
      <c r="F1694" s="221"/>
      <c r="G1694" s="222" t="s">
        <v>406</v>
      </c>
      <c r="H1694" s="228">
        <f>SUM(H1690:H1693)</f>
        <v>0</v>
      </c>
      <c r="I1694" s="218" t="e">
        <f>I1690 * (#REF! * (1+#REF!/100))</f>
        <v>#REF!</v>
      </c>
      <c r="J1694" s="219" t="e">
        <f>#REF! * I1690</f>
        <v>#REF!</v>
      </c>
    </row>
    <row r="1695" spans="1:10" x14ac:dyDescent="0.25">
      <c r="A1695" s="212">
        <v>100112</v>
      </c>
      <c r="B1695" s="203" t="s">
        <v>432</v>
      </c>
      <c r="C1695" s="226" t="s">
        <v>408</v>
      </c>
      <c r="D1695" s="188"/>
      <c r="E1695" s="221"/>
      <c r="F1695" s="221"/>
      <c r="G1695" s="222"/>
      <c r="H1695" s="223"/>
      <c r="I1695" s="218" t="e">
        <f>I1690 * (#REF! * (1+#REF!/100))</f>
        <v>#REF!</v>
      </c>
      <c r="J1695" s="219" t="e">
        <f>#REF! * I1690</f>
        <v>#REF!</v>
      </c>
    </row>
    <row r="1696" spans="1:10" x14ac:dyDescent="0.25">
      <c r="A1696" s="188" t="s">
        <v>483</v>
      </c>
      <c r="B1696" s="203" t="s">
        <v>484</v>
      </c>
      <c r="C1696" s="213" t="s">
        <v>442</v>
      </c>
      <c r="D1696" s="214" t="s">
        <v>410</v>
      </c>
      <c r="E1696" s="215"/>
      <c r="F1696" s="215"/>
      <c r="G1696" s="216"/>
      <c r="H1696" s="217">
        <f>TRUNC(E1696* (1 + F1696 / 100) * G1696,2)</f>
        <v>0</v>
      </c>
      <c r="I1696" s="218" t="e">
        <f>I1690 * (#REF! * (1+#REF!/100))</f>
        <v>#REF!</v>
      </c>
      <c r="J1696" s="219" t="e">
        <f>#REF! * I1690</f>
        <v>#REF!</v>
      </c>
    </row>
    <row r="1697" spans="1:10" x14ac:dyDescent="0.25">
      <c r="A1697" s="227" t="s">
        <v>405</v>
      </c>
      <c r="B1697" s="203"/>
      <c r="C1697" s="220"/>
      <c r="D1697" s="188"/>
      <c r="E1697" s="221"/>
      <c r="F1697" s="221"/>
      <c r="G1697" s="222" t="s">
        <v>412</v>
      </c>
      <c r="H1697" s="228">
        <f>SUM(H1695:H1696)</f>
        <v>0</v>
      </c>
      <c r="I1697" s="224"/>
      <c r="J1697" s="229" t="e">
        <f>SUM(J1693:J1696)</f>
        <v>#REF!</v>
      </c>
    </row>
    <row r="1698" spans="1:10" x14ac:dyDescent="0.25">
      <c r="A1698" s="212" t="s">
        <v>407</v>
      </c>
      <c r="B1698" s="203"/>
      <c r="C1698" s="230" t="s">
        <v>414</v>
      </c>
      <c r="D1698" s="188"/>
      <c r="E1698" s="221"/>
      <c r="F1698" s="221"/>
      <c r="G1698" s="222"/>
      <c r="H1698" s="223"/>
      <c r="I1698" s="224"/>
      <c r="J1698" s="225"/>
    </row>
    <row r="1699" spans="1:10" x14ac:dyDescent="0.25">
      <c r="A1699" s="212">
        <v>200009</v>
      </c>
      <c r="B1699" s="203" t="s">
        <v>408</v>
      </c>
      <c r="C1699" s="213" t="s">
        <v>536</v>
      </c>
      <c r="D1699" s="214" t="s">
        <v>437</v>
      </c>
      <c r="E1699" s="215"/>
      <c r="F1699" s="215"/>
      <c r="G1699" s="216"/>
      <c r="H1699" s="217">
        <f>TRUNC(E1699* (1 + F1699 / 100) * G1699,2)</f>
        <v>0</v>
      </c>
      <c r="I1699" s="218" t="e">
        <f>I1690 * (#REF! * (1+#REF!/100))</f>
        <v>#REF!</v>
      </c>
      <c r="J1699" s="219" t="e">
        <f>#REF! * I1690</f>
        <v>#REF!</v>
      </c>
    </row>
    <row r="1700" spans="1:10" x14ac:dyDescent="0.25">
      <c r="A1700" s="227" t="s">
        <v>411</v>
      </c>
      <c r="B1700" s="203"/>
      <c r="C1700" s="213" t="s">
        <v>415</v>
      </c>
      <c r="D1700" s="214" t="s">
        <v>416</v>
      </c>
      <c r="E1700" s="215"/>
      <c r="F1700" s="215"/>
      <c r="G1700" s="216"/>
      <c r="H1700" s="217">
        <f>TRUNC(E1700* (1 + F1700 / 100) * G1700,2)</f>
        <v>0</v>
      </c>
      <c r="I1700" s="224"/>
      <c r="J1700" s="229" t="e">
        <f>SUM(J1698:J1699)</f>
        <v>#REF!</v>
      </c>
    </row>
    <row r="1701" spans="1:10" ht="24" x14ac:dyDescent="0.25">
      <c r="A1701" s="212" t="s">
        <v>413</v>
      </c>
      <c r="B1701" s="203"/>
      <c r="C1701" s="213" t="s">
        <v>537</v>
      </c>
      <c r="D1701" s="214" t="s">
        <v>437</v>
      </c>
      <c r="E1701" s="215"/>
      <c r="F1701" s="215"/>
      <c r="G1701" s="216"/>
      <c r="H1701" s="217">
        <f>TRUNC(E1701* (1 + F1701 / 100) * G1701,2)</f>
        <v>0</v>
      </c>
      <c r="I1701" s="224"/>
      <c r="J1701" s="225"/>
    </row>
    <row r="1702" spans="1:10" x14ac:dyDescent="0.25">
      <c r="A1702" s="212">
        <v>300044</v>
      </c>
      <c r="B1702" s="203" t="s">
        <v>414</v>
      </c>
      <c r="C1702" s="220"/>
      <c r="D1702" s="188"/>
      <c r="E1702" s="221"/>
      <c r="F1702" s="221"/>
      <c r="G1702" s="222" t="s">
        <v>418</v>
      </c>
      <c r="H1702" s="228">
        <f>SUM(H1698:H1701)</f>
        <v>0</v>
      </c>
      <c r="I1702" s="218" t="e">
        <f>I1690 * (#REF! * (1+#REF!/100))</f>
        <v>#REF!</v>
      </c>
      <c r="J1702" s="219" t="e">
        <f>#REF! * I1690</f>
        <v>#REF!</v>
      </c>
    </row>
    <row r="1703" spans="1:10" x14ac:dyDescent="0.25">
      <c r="A1703" s="212">
        <v>300026</v>
      </c>
      <c r="B1703" s="203" t="s">
        <v>414</v>
      </c>
      <c r="C1703" s="226" t="s">
        <v>420</v>
      </c>
      <c r="D1703" s="188"/>
      <c r="E1703" s="221"/>
      <c r="F1703" s="221"/>
      <c r="G1703" s="222"/>
      <c r="H1703" s="223"/>
      <c r="I1703" s="218" t="e">
        <f>I1690 * (#REF! * (1+#REF!/100))</f>
        <v>#REF!</v>
      </c>
      <c r="J1703" s="219" t="e">
        <f>#REF! * I1690</f>
        <v>#REF!</v>
      </c>
    </row>
    <row r="1704" spans="1:10" x14ac:dyDescent="0.25">
      <c r="A1704" s="212">
        <v>300021</v>
      </c>
      <c r="B1704" s="203" t="s">
        <v>414</v>
      </c>
      <c r="C1704" s="213"/>
      <c r="D1704" s="214"/>
      <c r="E1704" s="215"/>
      <c r="F1704" s="215"/>
      <c r="G1704" s="216"/>
      <c r="H1704" s="217"/>
      <c r="I1704" s="218" t="e">
        <f>I1690 * (#REF! * (1+#REF!/100))</f>
        <v>#REF!</v>
      </c>
      <c r="J1704" s="219" t="e">
        <f>#REF! * I1690</f>
        <v>#REF!</v>
      </c>
    </row>
    <row r="1705" spans="1:10" x14ac:dyDescent="0.25">
      <c r="A1705" s="227" t="s">
        <v>417</v>
      </c>
      <c r="B1705" s="203"/>
      <c r="C1705" s="220"/>
      <c r="D1705" s="188"/>
      <c r="E1705" s="221"/>
      <c r="F1705" s="221"/>
      <c r="G1705" s="222" t="s">
        <v>422</v>
      </c>
      <c r="H1705" s="217">
        <f>SUM(H1703:H1704)</f>
        <v>0</v>
      </c>
      <c r="I1705" s="224"/>
      <c r="J1705" s="229" t="e">
        <f>SUM(J1701:J1704)</f>
        <v>#REF!</v>
      </c>
    </row>
    <row r="1706" spans="1:10" x14ac:dyDescent="0.25">
      <c r="A1706" s="188" t="s">
        <v>419</v>
      </c>
      <c r="B1706" s="231"/>
      <c r="C1706" s="220"/>
      <c r="D1706" s="188"/>
      <c r="E1706" s="221"/>
      <c r="F1706" s="221"/>
      <c r="G1706" s="222"/>
      <c r="H1706" s="223"/>
      <c r="I1706" s="224"/>
      <c r="J1706" s="225"/>
    </row>
    <row r="1707" spans="1:10" ht="15.75" thickBot="1" x14ac:dyDescent="0.3">
      <c r="A1707" s="212"/>
      <c r="B1707" s="203"/>
      <c r="C1707" s="234"/>
      <c r="D1707" s="235"/>
      <c r="E1707" s="295"/>
      <c r="F1707" s="296" t="s">
        <v>424</v>
      </c>
      <c r="G1707" s="297">
        <f>SUM(H1688:H1706)/2</f>
        <v>0</v>
      </c>
      <c r="H1707" s="298"/>
      <c r="I1707" s="218"/>
      <c r="J1707" s="219"/>
    </row>
    <row r="1708" spans="1:10" ht="15.75" thickTop="1" x14ac:dyDescent="0.25">
      <c r="A1708" s="227" t="s">
        <v>421</v>
      </c>
      <c r="B1708" s="231"/>
      <c r="C1708" s="247" t="s">
        <v>371</v>
      </c>
      <c r="D1708" s="248"/>
      <c r="E1708" s="249"/>
      <c r="F1708" s="249"/>
      <c r="G1708" s="250"/>
      <c r="H1708" s="251"/>
      <c r="I1708" s="224"/>
      <c r="J1708" s="219">
        <f>SUM(J1706:J1707)</f>
        <v>0</v>
      </c>
    </row>
    <row r="1709" spans="1:10" x14ac:dyDescent="0.25">
      <c r="A1709" s="188"/>
      <c r="B1709" s="232"/>
      <c r="C1709" s="253" t="s">
        <v>373</v>
      </c>
      <c r="D1709" s="254"/>
      <c r="E1709" s="255"/>
      <c r="F1709" s="256"/>
      <c r="G1709" s="257"/>
      <c r="H1709" s="258">
        <f>ROUND(H1707*F1709,2)</f>
        <v>0</v>
      </c>
      <c r="I1709" s="224"/>
      <c r="J1709" s="225"/>
    </row>
    <row r="1710" spans="1:10" ht="15.75" thickBot="1" x14ac:dyDescent="0.3">
      <c r="A1710" s="188" t="s">
        <v>423</v>
      </c>
      <c r="B1710" s="232"/>
      <c r="C1710" s="253" t="s">
        <v>374</v>
      </c>
      <c r="D1710" s="254"/>
      <c r="E1710" s="255"/>
      <c r="F1710" s="256"/>
      <c r="G1710" s="257"/>
      <c r="H1710" s="258">
        <f>ROUND(H1707*F1710,2)</f>
        <v>0</v>
      </c>
      <c r="I1710" s="240" t="e">
        <f>SUM(J1691:J1709)/2</f>
        <v>#REF!</v>
      </c>
      <c r="J1710" s="293" t="e">
        <f>IF($A$2="CD",IF($A$3=1,ROUND(SUM(J1691:J1709)/2,0),IF($A$3=3,ROUND(SUM(J1691:J1709)/2,-1),SUM(J1691:J1709)/2)),SUM(J1691:J1709)/2)</f>
        <v>#REF!</v>
      </c>
    </row>
    <row r="1711" spans="1:10" ht="15.75" thickTop="1" x14ac:dyDescent="0.25">
      <c r="A1711" s="188" t="s">
        <v>446</v>
      </c>
      <c r="B1711" s="232"/>
      <c r="C1711" s="253" t="s">
        <v>375</v>
      </c>
      <c r="D1711" s="254"/>
      <c r="E1711" s="255"/>
      <c r="F1711" s="256"/>
      <c r="G1711" s="257"/>
      <c r="H1711" s="258">
        <f>ROUND(H1707*F1711,2)</f>
        <v>0</v>
      </c>
      <c r="I1711" s="224"/>
      <c r="J1711" s="252"/>
    </row>
    <row r="1712" spans="1:10" x14ac:dyDescent="0.25">
      <c r="A1712" s="212" t="s">
        <v>361</v>
      </c>
      <c r="B1712" s="232"/>
      <c r="C1712" s="253" t="s">
        <v>377</v>
      </c>
      <c r="D1712" s="254"/>
      <c r="E1712" s="255"/>
      <c r="F1712" s="256"/>
      <c r="G1712" s="257"/>
      <c r="H1712" s="258">
        <f>ROUND(H1711*F1712,2)</f>
        <v>0</v>
      </c>
      <c r="I1712" s="224"/>
      <c r="J1712" s="219" t="e">
        <f>ROUND(J1710*#REF!,2)</f>
        <v>#REF!</v>
      </c>
    </row>
    <row r="1713" spans="1:10" x14ac:dyDescent="0.25">
      <c r="A1713" s="212" t="s">
        <v>447</v>
      </c>
      <c r="B1713" s="232"/>
      <c r="C1713" s="226" t="s">
        <v>450</v>
      </c>
      <c r="D1713" s="188"/>
      <c r="E1713" s="221"/>
      <c r="F1713" s="221"/>
      <c r="G1713" s="259"/>
      <c r="H1713" s="260">
        <f>SUM(H1709:H1712)</f>
        <v>0</v>
      </c>
      <c r="I1713" s="224"/>
      <c r="J1713" s="219" t="e">
        <f>ROUND(J1710*#REF!,2)</f>
        <v>#REF!</v>
      </c>
    </row>
    <row r="1714" spans="1:10" ht="15.75" thickBot="1" x14ac:dyDescent="0.3">
      <c r="A1714" s="212" t="s">
        <v>448</v>
      </c>
      <c r="B1714" s="232"/>
      <c r="C1714" s="304"/>
      <c r="D1714" s="305"/>
      <c r="E1714" s="295"/>
      <c r="F1714" s="296" t="s">
        <v>452</v>
      </c>
      <c r="G1714" s="306">
        <f>H1713+H1707</f>
        <v>0</v>
      </c>
      <c r="H1714" s="298">
        <f>IF($A$3=2,ROUND((H1707+H1713),2),IF($A$3=3,ROUND((H1707+H1713),-1),ROUND((H1707+H1713),0)))</f>
        <v>0</v>
      </c>
      <c r="I1714" s="224"/>
      <c r="J1714" s="219" t="e">
        <f>ROUND(J1710*#REF!,2)</f>
        <v>#REF!</v>
      </c>
    </row>
    <row r="1715" spans="1:10" ht="16.5" thickTop="1" thickBot="1" x14ac:dyDescent="0.3">
      <c r="A1715" s="212" t="s">
        <v>379</v>
      </c>
      <c r="B1715" s="232"/>
      <c r="C1715" s="199"/>
      <c r="D1715" s="200"/>
      <c r="E1715" s="21"/>
      <c r="F1715" s="21"/>
      <c r="G1715" s="21"/>
      <c r="H1715" s="21"/>
      <c r="I1715" s="224"/>
      <c r="J1715" s="219" t="e">
        <f>ROUND(J1714*#REF!,2)</f>
        <v>#REF!</v>
      </c>
    </row>
    <row r="1716" spans="1:10" ht="15.75" thickTop="1" x14ac:dyDescent="0.25">
      <c r="C1716" s="399" t="s">
        <v>336</v>
      </c>
      <c r="D1716" s="400"/>
      <c r="E1716" s="400"/>
      <c r="F1716" s="400"/>
      <c r="G1716" s="204"/>
      <c r="H1716" s="205" t="s">
        <v>602</v>
      </c>
      <c r="I1716" s="201"/>
      <c r="J1716" s="202"/>
    </row>
    <row r="1717" spans="1:10" x14ac:dyDescent="0.25">
      <c r="C1717" s="401"/>
      <c r="D1717" s="402"/>
      <c r="E1717" s="402"/>
      <c r="F1717" s="402"/>
      <c r="G1717" s="208"/>
      <c r="H1717" s="209" t="s">
        <v>736</v>
      </c>
      <c r="I1717" s="201"/>
      <c r="J1717" s="202"/>
    </row>
    <row r="1718" spans="1:10" ht="15.75" thickBot="1" x14ac:dyDescent="0.3">
      <c r="C1718" s="213" t="s">
        <v>73</v>
      </c>
      <c r="D1718" s="214" t="s">
        <v>74</v>
      </c>
      <c r="E1718" s="215" t="s">
        <v>75</v>
      </c>
      <c r="F1718" s="215" t="s">
        <v>393</v>
      </c>
      <c r="G1718" s="216" t="s">
        <v>394</v>
      </c>
      <c r="H1718" s="217" t="s">
        <v>77</v>
      </c>
      <c r="I1718" s="201"/>
      <c r="J1718" s="202"/>
    </row>
    <row r="1719" spans="1:10" ht="15.75" thickTop="1" x14ac:dyDescent="0.25">
      <c r="A1719" s="188" t="s">
        <v>737</v>
      </c>
      <c r="B1719" s="203"/>
      <c r="C1719" s="220"/>
      <c r="D1719" s="188"/>
      <c r="E1719" s="221"/>
      <c r="F1719" s="221"/>
      <c r="G1719" s="222"/>
      <c r="H1719" s="223"/>
      <c r="I1719" s="206" t="s">
        <v>389</v>
      </c>
      <c r="J1719" s="207" t="s">
        <v>390</v>
      </c>
    </row>
    <row r="1720" spans="1:10" x14ac:dyDescent="0.25">
      <c r="A1720" s="188"/>
      <c r="B1720" s="203"/>
      <c r="C1720" s="226" t="s">
        <v>396</v>
      </c>
      <c r="D1720" s="188"/>
      <c r="E1720" s="221"/>
      <c r="F1720" s="221"/>
      <c r="G1720" s="222"/>
      <c r="H1720" s="223"/>
      <c r="I1720" s="246" t="e">
        <f>#REF!</f>
        <v>#REF!</v>
      </c>
      <c r="J1720" s="211"/>
    </row>
    <row r="1721" spans="1:10" x14ac:dyDescent="0.25">
      <c r="A1721" s="212" t="s">
        <v>392</v>
      </c>
      <c r="B1721" s="203"/>
      <c r="C1721" s="213" t="s">
        <v>398</v>
      </c>
      <c r="D1721" s="214" t="s">
        <v>399</v>
      </c>
      <c r="E1721" s="215"/>
      <c r="F1721" s="215"/>
      <c r="G1721" s="216"/>
      <c r="H1721" s="217">
        <f>TRUNC(E1721* (1 + F1721 / 100) * G1721,2)</f>
        <v>0</v>
      </c>
      <c r="I1721" s="218"/>
      <c r="J1721" s="219" t="s">
        <v>77</v>
      </c>
    </row>
    <row r="1722" spans="1:10" x14ac:dyDescent="0.25">
      <c r="A1722" s="212"/>
      <c r="B1722" s="203"/>
      <c r="C1722" s="213" t="s">
        <v>724</v>
      </c>
      <c r="D1722" s="214" t="s">
        <v>404</v>
      </c>
      <c r="E1722" s="215"/>
      <c r="F1722" s="215"/>
      <c r="G1722" s="216"/>
      <c r="H1722" s="217">
        <f>TRUNC(E1722* (1 + F1722 / 100) * G1722,2)</f>
        <v>0</v>
      </c>
      <c r="I1722" s="224"/>
      <c r="J1722" s="225"/>
    </row>
    <row r="1723" spans="1:10" ht="24" x14ac:dyDescent="0.25">
      <c r="A1723" s="212" t="s">
        <v>395</v>
      </c>
      <c r="B1723" s="203"/>
      <c r="C1723" s="213" t="s">
        <v>725</v>
      </c>
      <c r="D1723" s="214" t="s">
        <v>404</v>
      </c>
      <c r="E1723" s="215"/>
      <c r="F1723" s="215"/>
      <c r="G1723" s="216"/>
      <c r="H1723" s="217">
        <f>TRUNC(E1723* (1 + F1723 / 100) * G1723,2)</f>
        <v>0</v>
      </c>
      <c r="I1723" s="224"/>
      <c r="J1723" s="225"/>
    </row>
    <row r="1724" spans="1:10" x14ac:dyDescent="0.25">
      <c r="A1724" s="212">
        <v>117056</v>
      </c>
      <c r="B1724" s="203"/>
      <c r="C1724" s="213" t="s">
        <v>726</v>
      </c>
      <c r="D1724" s="214" t="s">
        <v>404</v>
      </c>
      <c r="E1724" s="215"/>
      <c r="F1724" s="215"/>
      <c r="G1724" s="216"/>
      <c r="H1724" s="217">
        <f>TRUNC(E1724* (1 + F1724 / 100) * G1724,2)</f>
        <v>0</v>
      </c>
      <c r="I1724" s="218" t="e">
        <f>I1720 * (#REF! * (1+#REF!/100))</f>
        <v>#REF!</v>
      </c>
      <c r="J1724" s="219" t="e">
        <f>#REF! * I1720</f>
        <v>#REF!</v>
      </c>
    </row>
    <row r="1725" spans="1:10" x14ac:dyDescent="0.25">
      <c r="A1725" s="212">
        <v>117057</v>
      </c>
      <c r="B1725" s="203"/>
      <c r="C1725" s="213" t="s">
        <v>738</v>
      </c>
      <c r="D1725" s="214" t="s">
        <v>84</v>
      </c>
      <c r="E1725" s="215"/>
      <c r="F1725" s="215"/>
      <c r="G1725" s="216"/>
      <c r="H1725" s="217">
        <f>TRUNC(E1725* (1 + F1725 / 100) * G1725,2)</f>
        <v>0</v>
      </c>
      <c r="I1725" s="218" t="e">
        <f>I1720 * (#REF! * (1+#REF!/100))</f>
        <v>#REF!</v>
      </c>
      <c r="J1725" s="219" t="e">
        <f>#REF! * I1720</f>
        <v>#REF!</v>
      </c>
    </row>
    <row r="1726" spans="1:10" x14ac:dyDescent="0.25">
      <c r="A1726" s="227" t="s">
        <v>405</v>
      </c>
      <c r="B1726" s="203"/>
      <c r="C1726" s="220"/>
      <c r="D1726" s="188"/>
      <c r="E1726" s="221"/>
      <c r="F1726" s="221"/>
      <c r="G1726" s="222" t="s">
        <v>406</v>
      </c>
      <c r="H1726" s="228">
        <f>SUM(H1720:H1725)</f>
        <v>0</v>
      </c>
      <c r="I1726" s="224"/>
      <c r="J1726" s="229" t="e">
        <f>SUM(J1723:J1725)</f>
        <v>#REF!</v>
      </c>
    </row>
    <row r="1727" spans="1:10" x14ac:dyDescent="0.25">
      <c r="A1727" s="212" t="s">
        <v>407</v>
      </c>
      <c r="B1727" s="203"/>
      <c r="C1727" s="226" t="s">
        <v>408</v>
      </c>
      <c r="D1727" s="188"/>
      <c r="E1727" s="221"/>
      <c r="F1727" s="221"/>
      <c r="G1727" s="222"/>
      <c r="H1727" s="223"/>
      <c r="I1727" s="224"/>
      <c r="J1727" s="225"/>
    </row>
    <row r="1728" spans="1:10" x14ac:dyDescent="0.25">
      <c r="A1728" s="212">
        <v>200007</v>
      </c>
      <c r="B1728" s="203" t="s">
        <v>408</v>
      </c>
      <c r="C1728" s="213" t="s">
        <v>670</v>
      </c>
      <c r="D1728" s="214" t="s">
        <v>410</v>
      </c>
      <c r="E1728" s="215"/>
      <c r="F1728" s="215"/>
      <c r="G1728" s="216"/>
      <c r="H1728" s="217">
        <f>TRUNC(E1728* (1 + F1728 / 100) * G1728,2)</f>
        <v>0</v>
      </c>
      <c r="I1728" s="218" t="e">
        <f>I1720 * (#REF! * (1+#REF!/100))</f>
        <v>#REF!</v>
      </c>
      <c r="J1728" s="219" t="e">
        <f>#REF! * I1720</f>
        <v>#REF!</v>
      </c>
    </row>
    <row r="1729" spans="1:10" x14ac:dyDescent="0.25">
      <c r="A1729" s="227" t="s">
        <v>411</v>
      </c>
      <c r="B1729" s="203"/>
      <c r="C1729" s="220"/>
      <c r="D1729" s="188"/>
      <c r="E1729" s="221"/>
      <c r="F1729" s="221"/>
      <c r="G1729" s="222" t="s">
        <v>412</v>
      </c>
      <c r="H1729" s="228">
        <f>SUM(H1727:H1728)</f>
        <v>0</v>
      </c>
      <c r="I1729" s="224"/>
      <c r="J1729" s="229" t="e">
        <f>SUM(J1727:J1728)</f>
        <v>#REF!</v>
      </c>
    </row>
    <row r="1730" spans="1:10" x14ac:dyDescent="0.25">
      <c r="A1730" s="212" t="s">
        <v>413</v>
      </c>
      <c r="B1730" s="203"/>
      <c r="C1730" s="230" t="s">
        <v>414</v>
      </c>
      <c r="D1730" s="188"/>
      <c r="E1730" s="221"/>
      <c r="F1730" s="221"/>
      <c r="G1730" s="222"/>
      <c r="H1730" s="223"/>
      <c r="I1730" s="224"/>
      <c r="J1730" s="225"/>
    </row>
    <row r="1731" spans="1:10" x14ac:dyDescent="0.25">
      <c r="A1731" s="212">
        <v>301520</v>
      </c>
      <c r="B1731" s="203" t="s">
        <v>414</v>
      </c>
      <c r="C1731" s="213" t="s">
        <v>415</v>
      </c>
      <c r="D1731" s="214" t="s">
        <v>416</v>
      </c>
      <c r="E1731" s="215"/>
      <c r="F1731" s="215"/>
      <c r="G1731" s="216"/>
      <c r="H1731" s="217">
        <f>TRUNC(E1731* (1 + F1731 / 100) * G1731,2)</f>
        <v>0</v>
      </c>
      <c r="I1731" s="218" t="e">
        <f>I1720 * (#REF! * (1+#REF!/100))</f>
        <v>#REF!</v>
      </c>
      <c r="J1731" s="225" t="e">
        <f>#REF! * I1720</f>
        <v>#REF!</v>
      </c>
    </row>
    <row r="1732" spans="1:10" x14ac:dyDescent="0.25">
      <c r="A1732" s="212">
        <v>300026</v>
      </c>
      <c r="B1732" s="203" t="s">
        <v>414</v>
      </c>
      <c r="C1732" s="220"/>
      <c r="D1732" s="188"/>
      <c r="E1732" s="221"/>
      <c r="F1732" s="221"/>
      <c r="G1732" s="222" t="s">
        <v>418</v>
      </c>
      <c r="H1732" s="228">
        <f>SUM(H1730:H1731)</f>
        <v>0</v>
      </c>
      <c r="I1732" s="218" t="e">
        <f>I1720 * (#REF! * (1+#REF!/100))</f>
        <v>#REF!</v>
      </c>
      <c r="J1732" s="219" t="e">
        <f>#REF! * I1720</f>
        <v>#REF!</v>
      </c>
    </row>
    <row r="1733" spans="1:10" x14ac:dyDescent="0.25">
      <c r="A1733" s="227" t="s">
        <v>417</v>
      </c>
      <c r="B1733" s="203"/>
      <c r="C1733" s="226" t="s">
        <v>420</v>
      </c>
      <c r="D1733" s="188"/>
      <c r="E1733" s="221"/>
      <c r="F1733" s="221"/>
      <c r="G1733" s="222"/>
      <c r="H1733" s="223"/>
      <c r="I1733" s="224"/>
      <c r="J1733" s="228" t="e">
        <f>SUM(J1730:J1732)</f>
        <v>#REF!</v>
      </c>
    </row>
    <row r="1734" spans="1:10" hidden="1" x14ac:dyDescent="0.25">
      <c r="A1734" s="188" t="s">
        <v>419</v>
      </c>
      <c r="B1734" s="231"/>
      <c r="C1734" s="213"/>
      <c r="D1734" s="214"/>
      <c r="E1734" s="215"/>
      <c r="F1734" s="215"/>
      <c r="G1734" s="216"/>
      <c r="H1734" s="217"/>
      <c r="I1734" s="224"/>
      <c r="J1734" s="225"/>
    </row>
    <row r="1735" spans="1:10" x14ac:dyDescent="0.25">
      <c r="A1735" s="212"/>
      <c r="B1735" s="203"/>
      <c r="C1735" s="220"/>
      <c r="D1735" s="188"/>
      <c r="E1735" s="221"/>
      <c r="F1735" s="221"/>
      <c r="G1735" s="222" t="s">
        <v>422</v>
      </c>
      <c r="H1735" s="217">
        <f>SUM(H1733:H1734)</f>
        <v>0</v>
      </c>
      <c r="I1735" s="218"/>
      <c r="J1735" s="219"/>
    </row>
    <row r="1736" spans="1:10" x14ac:dyDescent="0.25">
      <c r="A1736" s="227" t="s">
        <v>421</v>
      </c>
      <c r="B1736" s="231"/>
      <c r="C1736" s="220"/>
      <c r="D1736" s="188"/>
      <c r="E1736" s="221"/>
      <c r="F1736" s="221"/>
      <c r="G1736" s="222"/>
      <c r="H1736" s="223"/>
      <c r="I1736" s="224"/>
      <c r="J1736" s="219">
        <f>SUM(J1734:J1735)</f>
        <v>0</v>
      </c>
    </row>
    <row r="1737" spans="1:10" ht="15.75" thickBot="1" x14ac:dyDescent="0.3">
      <c r="A1737" s="188"/>
      <c r="B1737" s="232"/>
      <c r="C1737" s="234"/>
      <c r="D1737" s="235"/>
      <c r="E1737" s="295"/>
      <c r="F1737" s="296" t="s">
        <v>424</v>
      </c>
      <c r="G1737" s="297">
        <f>SUM(H1718:H1736)/2</f>
        <v>0</v>
      </c>
      <c r="H1737" s="298"/>
      <c r="I1737" s="224"/>
      <c r="J1737" s="225"/>
    </row>
    <row r="1738" spans="1:10" ht="16.5" thickTop="1" thickBot="1" x14ac:dyDescent="0.3">
      <c r="A1738" s="188" t="s">
        <v>423</v>
      </c>
      <c r="B1738" s="232"/>
      <c r="C1738" s="247" t="s">
        <v>371</v>
      </c>
      <c r="D1738" s="248"/>
      <c r="E1738" s="249"/>
      <c r="F1738" s="249"/>
      <c r="G1738" s="250"/>
      <c r="H1738" s="251"/>
      <c r="I1738" s="240" t="e">
        <f>SUM(J1721:J1737)/2</f>
        <v>#REF!</v>
      </c>
      <c r="J1738" s="293" t="e">
        <f>IF($A$2="CD",IF($A$3=1,ROUND(SUM(J1721:J1737)/2,0),IF($A$3=3,ROUND(SUM(J1721:J1737)/2,-1),SUM(J1721:J1737)/2)),SUM(J1721:J1737)/2)</f>
        <v>#REF!</v>
      </c>
    </row>
    <row r="1739" spans="1:10" ht="15.75" thickTop="1" x14ac:dyDescent="0.25">
      <c r="A1739" s="188" t="s">
        <v>446</v>
      </c>
      <c r="B1739" s="232"/>
      <c r="C1739" s="253" t="s">
        <v>373</v>
      </c>
      <c r="D1739" s="254"/>
      <c r="E1739" s="255"/>
      <c r="F1739" s="256"/>
      <c r="G1739" s="257"/>
      <c r="H1739" s="258">
        <f>ROUND(H1737*F1739,2)</f>
        <v>0</v>
      </c>
      <c r="I1739" s="224"/>
      <c r="J1739" s="252"/>
    </row>
    <row r="1740" spans="1:10" x14ac:dyDescent="0.25">
      <c r="A1740" s="212" t="s">
        <v>361</v>
      </c>
      <c r="B1740" s="232"/>
      <c r="C1740" s="253" t="s">
        <v>374</v>
      </c>
      <c r="D1740" s="254"/>
      <c r="E1740" s="255"/>
      <c r="F1740" s="256"/>
      <c r="G1740" s="257"/>
      <c r="H1740" s="258">
        <f>ROUND(H1737*F1740,2)</f>
        <v>0</v>
      </c>
      <c r="I1740" s="224"/>
      <c r="J1740" s="219" t="e">
        <f>ROUND(J1738*#REF!,2)</f>
        <v>#REF!</v>
      </c>
    </row>
    <row r="1741" spans="1:10" x14ac:dyDescent="0.25">
      <c r="A1741" s="212" t="s">
        <v>447</v>
      </c>
      <c r="B1741" s="232"/>
      <c r="C1741" s="253" t="s">
        <v>375</v>
      </c>
      <c r="D1741" s="254"/>
      <c r="E1741" s="255"/>
      <c r="F1741" s="256"/>
      <c r="G1741" s="257"/>
      <c r="H1741" s="258">
        <f>ROUND(H1737*F1741,2)</f>
        <v>0</v>
      </c>
      <c r="I1741" s="224"/>
      <c r="J1741" s="219" t="e">
        <f>ROUND(J1738*#REF!,2)</f>
        <v>#REF!</v>
      </c>
    </row>
    <row r="1742" spans="1:10" x14ac:dyDescent="0.25">
      <c r="A1742" s="212" t="s">
        <v>448</v>
      </c>
      <c r="B1742" s="232"/>
      <c r="C1742" s="253" t="s">
        <v>377</v>
      </c>
      <c r="D1742" s="254"/>
      <c r="E1742" s="255"/>
      <c r="F1742" s="256"/>
      <c r="G1742" s="257"/>
      <c r="H1742" s="258">
        <f>ROUND(H1741*F1742,2)</f>
        <v>0</v>
      </c>
      <c r="I1742" s="224"/>
      <c r="J1742" s="219" t="e">
        <f>ROUND(J1738*#REF!,2)</f>
        <v>#REF!</v>
      </c>
    </row>
    <row r="1743" spans="1:10" x14ac:dyDescent="0.25">
      <c r="A1743" s="212" t="s">
        <v>379</v>
      </c>
      <c r="B1743" s="232"/>
      <c r="C1743" s="226" t="s">
        <v>450</v>
      </c>
      <c r="D1743" s="188"/>
      <c r="E1743" s="221"/>
      <c r="F1743" s="221"/>
      <c r="G1743" s="259"/>
      <c r="H1743" s="260">
        <f>SUM(H1739:H1742)</f>
        <v>0</v>
      </c>
      <c r="I1743" s="224"/>
      <c r="J1743" s="219" t="e">
        <f>ROUND(J1742*#REF!,2)</f>
        <v>#REF!</v>
      </c>
    </row>
    <row r="1744" spans="1:10" ht="15.75" thickBot="1" x14ac:dyDescent="0.3">
      <c r="A1744" s="188" t="s">
        <v>449</v>
      </c>
      <c r="B1744" s="232"/>
      <c r="C1744" s="304"/>
      <c r="D1744" s="305"/>
      <c r="E1744" s="295"/>
      <c r="F1744" s="296" t="s">
        <v>452</v>
      </c>
      <c r="G1744" s="306">
        <f>H1743+H1737</f>
        <v>0</v>
      </c>
      <c r="H1744" s="298">
        <f>IF($A$3=2,ROUND((H1737+H1743),2),IF($A$3=3,ROUND((H1737+H1743),-1),ROUND((H1737+H1743),0)))</f>
        <v>0</v>
      </c>
      <c r="I1744" s="233"/>
      <c r="J1744" s="261" t="e">
        <f>SUM(J1740:J1743)</f>
        <v>#REF!</v>
      </c>
    </row>
    <row r="1745" spans="1:10" ht="16.5" thickTop="1" thickBot="1" x14ac:dyDescent="0.3">
      <c r="A1745" s="188" t="s">
        <v>451</v>
      </c>
      <c r="B1745" s="232"/>
      <c r="C1745" s="199"/>
      <c r="D1745" s="200"/>
      <c r="E1745" s="21"/>
      <c r="F1745" s="21"/>
      <c r="G1745" s="21"/>
      <c r="H1745" s="21"/>
      <c r="I1745" s="240"/>
      <c r="J1745" s="293" t="e">
        <f>IF($A$3=2,ROUND((J1738+J1744),2),IF($A$3=3,ROUND((J1738+J1744),-1),ROUND((J1738+J1744),0)))</f>
        <v>#REF!</v>
      </c>
    </row>
    <row r="1746" spans="1:10" ht="16.5" thickTop="1" thickBot="1" x14ac:dyDescent="0.3">
      <c r="C1746" s="199"/>
      <c r="D1746" s="200"/>
      <c r="E1746" s="21"/>
      <c r="F1746" s="21"/>
      <c r="G1746" s="21"/>
      <c r="H1746" s="21"/>
      <c r="I1746" s="201"/>
      <c r="J1746" s="202"/>
    </row>
    <row r="1747" spans="1:10" ht="16.5" thickTop="1" thickBot="1" x14ac:dyDescent="0.3">
      <c r="C1747" s="399" t="s">
        <v>337</v>
      </c>
      <c r="D1747" s="400"/>
      <c r="E1747" s="400"/>
      <c r="F1747" s="400"/>
      <c r="G1747" s="204"/>
      <c r="H1747" s="205" t="s">
        <v>500</v>
      </c>
      <c r="I1747" s="201"/>
      <c r="J1747" s="202"/>
    </row>
    <row r="1748" spans="1:10" ht="7.15" customHeight="1" thickTop="1" x14ac:dyDescent="0.25">
      <c r="A1748" s="188" t="s">
        <v>739</v>
      </c>
      <c r="B1748" s="203"/>
      <c r="C1748" s="401"/>
      <c r="D1748" s="402"/>
      <c r="E1748" s="402"/>
      <c r="F1748" s="402"/>
      <c r="G1748" s="208"/>
      <c r="H1748" s="209" t="s">
        <v>740</v>
      </c>
      <c r="I1748" s="206" t="s">
        <v>389</v>
      </c>
      <c r="J1748" s="207" t="s">
        <v>390</v>
      </c>
    </row>
    <row r="1749" spans="1:10" x14ac:dyDescent="0.25">
      <c r="A1749" s="188"/>
      <c r="B1749" s="203"/>
      <c r="C1749" s="213" t="s">
        <v>73</v>
      </c>
      <c r="D1749" s="214" t="s">
        <v>74</v>
      </c>
      <c r="E1749" s="215" t="s">
        <v>75</v>
      </c>
      <c r="F1749" s="215" t="s">
        <v>393</v>
      </c>
      <c r="G1749" s="216" t="s">
        <v>394</v>
      </c>
      <c r="H1749" s="217" t="s">
        <v>77</v>
      </c>
      <c r="I1749" s="246" t="e">
        <f>#REF!</f>
        <v>#REF!</v>
      </c>
      <c r="J1749" s="211"/>
    </row>
    <row r="1750" spans="1:10" ht="11.45" customHeight="1" x14ac:dyDescent="0.25">
      <c r="A1750" s="212" t="s">
        <v>392</v>
      </c>
      <c r="B1750" s="203"/>
      <c r="C1750" s="220"/>
      <c r="D1750" s="188"/>
      <c r="E1750" s="221"/>
      <c r="F1750" s="221"/>
      <c r="G1750" s="222"/>
      <c r="H1750" s="223"/>
      <c r="I1750" s="218"/>
      <c r="J1750" s="219" t="s">
        <v>77</v>
      </c>
    </row>
    <row r="1751" spans="1:10" x14ac:dyDescent="0.25">
      <c r="A1751" s="212"/>
      <c r="B1751" s="203"/>
      <c r="C1751" s="226" t="s">
        <v>396</v>
      </c>
      <c r="D1751" s="188"/>
      <c r="E1751" s="221"/>
      <c r="F1751" s="221"/>
      <c r="G1751" s="222"/>
      <c r="H1751" s="223"/>
      <c r="I1751" s="224"/>
      <c r="J1751" s="225"/>
    </row>
    <row r="1752" spans="1:10" x14ac:dyDescent="0.25">
      <c r="A1752" s="212" t="s">
        <v>395</v>
      </c>
      <c r="B1752" s="203"/>
      <c r="C1752" s="213" t="s">
        <v>398</v>
      </c>
      <c r="D1752" s="214" t="s">
        <v>399</v>
      </c>
      <c r="E1752" s="215"/>
      <c r="F1752" s="215"/>
      <c r="G1752" s="216"/>
      <c r="H1752" s="217">
        <f t="shared" ref="H1752:H1757" si="9">TRUNC(E1752* (1 + F1752 / 100) * G1752,2)</f>
        <v>0</v>
      </c>
      <c r="I1752" s="224"/>
      <c r="J1752" s="225"/>
    </row>
    <row r="1753" spans="1:10" x14ac:dyDescent="0.25">
      <c r="A1753" s="212">
        <v>103094</v>
      </c>
      <c r="B1753" s="203" t="s">
        <v>397</v>
      </c>
      <c r="C1753" s="213" t="s">
        <v>741</v>
      </c>
      <c r="D1753" s="214" t="s">
        <v>404</v>
      </c>
      <c r="E1753" s="215"/>
      <c r="F1753" s="215"/>
      <c r="G1753" s="216"/>
      <c r="H1753" s="217">
        <f t="shared" si="9"/>
        <v>0</v>
      </c>
      <c r="I1753" s="218" t="e">
        <f>I1749 * (#REF! * (1+#REF!/100))</f>
        <v>#REF!</v>
      </c>
      <c r="J1753" s="225" t="e">
        <f>#REF! * I1749</f>
        <v>#REF!</v>
      </c>
    </row>
    <row r="1754" spans="1:10" x14ac:dyDescent="0.25">
      <c r="A1754" s="212">
        <v>101623</v>
      </c>
      <c r="B1754" s="203" t="s">
        <v>432</v>
      </c>
      <c r="C1754" s="213" t="s">
        <v>742</v>
      </c>
      <c r="D1754" s="214" t="s">
        <v>399</v>
      </c>
      <c r="E1754" s="215"/>
      <c r="F1754" s="215"/>
      <c r="G1754" s="216"/>
      <c r="H1754" s="217">
        <f t="shared" si="9"/>
        <v>0</v>
      </c>
      <c r="I1754" s="218" t="e">
        <f>I1749 * (#REF! * (1+#REF!/100))</f>
        <v>#REF!</v>
      </c>
      <c r="J1754" s="225" t="e">
        <f>#REF! * I1749</f>
        <v>#REF!</v>
      </c>
    </row>
    <row r="1755" spans="1:10" ht="24" x14ac:dyDescent="0.25">
      <c r="A1755" s="188" t="s">
        <v>405</v>
      </c>
      <c r="B1755" s="203"/>
      <c r="C1755" s="213" t="s">
        <v>743</v>
      </c>
      <c r="D1755" s="214" t="s">
        <v>84</v>
      </c>
      <c r="E1755" s="215"/>
      <c r="F1755" s="215"/>
      <c r="G1755" s="216"/>
      <c r="H1755" s="217">
        <f t="shared" si="9"/>
        <v>0</v>
      </c>
      <c r="I1755" s="224"/>
      <c r="J1755" s="228" t="e">
        <f>SUM(J1752:J1754)</f>
        <v>#REF!</v>
      </c>
    </row>
    <row r="1756" spans="1:10" x14ac:dyDescent="0.25">
      <c r="A1756" s="212" t="s">
        <v>407</v>
      </c>
      <c r="B1756" s="203"/>
      <c r="C1756" s="213" t="s">
        <v>724</v>
      </c>
      <c r="D1756" s="214" t="s">
        <v>404</v>
      </c>
      <c r="E1756" s="215"/>
      <c r="F1756" s="215"/>
      <c r="G1756" s="216"/>
      <c r="H1756" s="217">
        <f t="shared" si="9"/>
        <v>0</v>
      </c>
      <c r="I1756" s="233"/>
      <c r="J1756" s="225"/>
    </row>
    <row r="1757" spans="1:10" x14ac:dyDescent="0.25">
      <c r="A1757" s="212">
        <v>200007</v>
      </c>
      <c r="B1757" s="203" t="s">
        <v>408</v>
      </c>
      <c r="C1757" s="213" t="s">
        <v>726</v>
      </c>
      <c r="D1757" s="214" t="s">
        <v>404</v>
      </c>
      <c r="E1757" s="215"/>
      <c r="F1757" s="215"/>
      <c r="G1757" s="216"/>
      <c r="H1757" s="217">
        <f t="shared" si="9"/>
        <v>0</v>
      </c>
      <c r="I1757" s="218" t="e">
        <f>I1749 * (#REF! * (1+#REF!/100))</f>
        <v>#REF!</v>
      </c>
      <c r="J1757" s="219" t="e">
        <f>#REF! * I1749</f>
        <v>#REF!</v>
      </c>
    </row>
    <row r="1758" spans="1:10" x14ac:dyDescent="0.25">
      <c r="A1758" s="188" t="s">
        <v>411</v>
      </c>
      <c r="B1758" s="203"/>
      <c r="C1758" s="220"/>
      <c r="D1758" s="188"/>
      <c r="E1758" s="221"/>
      <c r="F1758" s="221"/>
      <c r="G1758" s="222" t="s">
        <v>406</v>
      </c>
      <c r="H1758" s="228">
        <f>SUM(H1751:H1757)</f>
        <v>0</v>
      </c>
      <c r="I1758" s="224"/>
      <c r="J1758" s="229" t="e">
        <f>SUM(J1756:J1757)</f>
        <v>#REF!</v>
      </c>
    </row>
    <row r="1759" spans="1:10" x14ac:dyDescent="0.25">
      <c r="A1759" s="212" t="s">
        <v>413</v>
      </c>
      <c r="B1759" s="203"/>
      <c r="C1759" s="226" t="s">
        <v>408</v>
      </c>
      <c r="D1759" s="188"/>
      <c r="E1759" s="221"/>
      <c r="F1759" s="221"/>
      <c r="G1759" s="222"/>
      <c r="H1759" s="223"/>
      <c r="I1759" s="224"/>
      <c r="J1759" s="225"/>
    </row>
    <row r="1760" spans="1:10" x14ac:dyDescent="0.25">
      <c r="A1760" s="212">
        <v>300017</v>
      </c>
      <c r="B1760" s="203" t="s">
        <v>414</v>
      </c>
      <c r="C1760" s="213" t="s">
        <v>670</v>
      </c>
      <c r="D1760" s="214" t="s">
        <v>410</v>
      </c>
      <c r="E1760" s="215"/>
      <c r="F1760" s="215"/>
      <c r="G1760" s="216"/>
      <c r="H1760" s="217">
        <f>TRUNC(E1760* (1 + F1760 / 100) * G1760,2)</f>
        <v>0</v>
      </c>
      <c r="I1760" s="218" t="e">
        <f>I1749 * (#REF! * (1+#REF!/100))</f>
        <v>#REF!</v>
      </c>
      <c r="J1760" s="225" t="e">
        <f>#REF! * I1749</f>
        <v>#REF!</v>
      </c>
    </row>
    <row r="1761" spans="1:10" x14ac:dyDescent="0.25">
      <c r="A1761" s="212">
        <v>300015</v>
      </c>
      <c r="B1761" s="203" t="s">
        <v>414</v>
      </c>
      <c r="C1761" s="220"/>
      <c r="D1761" s="188"/>
      <c r="E1761" s="221"/>
      <c r="F1761" s="221"/>
      <c r="G1761" s="222" t="s">
        <v>412</v>
      </c>
      <c r="H1761" s="228">
        <f>SUM(H1759:H1760)</f>
        <v>0</v>
      </c>
      <c r="I1761" s="218" t="e">
        <f>I1749 * (#REF! * (1+#REF!/100))</f>
        <v>#REF!</v>
      </c>
      <c r="J1761" s="219" t="e">
        <f>#REF! * I1749</f>
        <v>#REF!</v>
      </c>
    </row>
    <row r="1762" spans="1:10" x14ac:dyDescent="0.25">
      <c r="A1762" s="212">
        <v>300026</v>
      </c>
      <c r="B1762" s="203" t="s">
        <v>414</v>
      </c>
      <c r="C1762" s="230" t="s">
        <v>414</v>
      </c>
      <c r="D1762" s="188"/>
      <c r="E1762" s="221"/>
      <c r="F1762" s="221"/>
      <c r="G1762" s="222"/>
      <c r="H1762" s="223"/>
      <c r="I1762" s="218" t="e">
        <f>I1749 * (#REF! * (1+#REF!/100))</f>
        <v>#REF!</v>
      </c>
      <c r="J1762" s="219" t="e">
        <f>#REF! * I1749</f>
        <v>#REF!</v>
      </c>
    </row>
    <row r="1763" spans="1:10" x14ac:dyDescent="0.25">
      <c r="A1763" s="188" t="s">
        <v>417</v>
      </c>
      <c r="B1763" s="203"/>
      <c r="C1763" s="213" t="s">
        <v>415</v>
      </c>
      <c r="D1763" s="214" t="s">
        <v>416</v>
      </c>
      <c r="E1763" s="215"/>
      <c r="F1763" s="215"/>
      <c r="G1763" s="216"/>
      <c r="H1763" s="217">
        <f>TRUNC(E1763* (1 + F1763 / 100) * G1763,2)</f>
        <v>0</v>
      </c>
      <c r="I1763" s="224"/>
      <c r="J1763" s="228" t="e">
        <f>SUM(J1759:J1762)</f>
        <v>#REF!</v>
      </c>
    </row>
    <row r="1764" spans="1:10" x14ac:dyDescent="0.25">
      <c r="A1764" s="188" t="s">
        <v>419</v>
      </c>
      <c r="B1764" s="21"/>
      <c r="C1764" s="220"/>
      <c r="D1764" s="188"/>
      <c r="E1764" s="221"/>
      <c r="F1764" s="221"/>
      <c r="G1764" s="222" t="s">
        <v>418</v>
      </c>
      <c r="H1764" s="228">
        <f>SUM(H1762:H1763)</f>
        <v>0</v>
      </c>
      <c r="I1764" s="224"/>
      <c r="J1764" s="225"/>
    </row>
    <row r="1765" spans="1:10" ht="13.9" customHeight="1" x14ac:dyDescent="0.25">
      <c r="A1765" s="212"/>
      <c r="B1765" s="203"/>
      <c r="C1765" s="226" t="s">
        <v>420</v>
      </c>
      <c r="D1765" s="188"/>
      <c r="E1765" s="221"/>
      <c r="F1765" s="221"/>
      <c r="G1765" s="222"/>
      <c r="H1765" s="223"/>
      <c r="I1765" s="218"/>
      <c r="J1765" s="219"/>
    </row>
    <row r="1766" spans="1:10" hidden="1" x14ac:dyDescent="0.25">
      <c r="A1766" s="227" t="s">
        <v>421</v>
      </c>
      <c r="B1766" s="21"/>
      <c r="C1766" s="213"/>
      <c r="D1766" s="214"/>
      <c r="E1766" s="215"/>
      <c r="F1766" s="215"/>
      <c r="G1766" s="216"/>
      <c r="H1766" s="217"/>
      <c r="I1766" s="224"/>
      <c r="J1766" s="219">
        <f>SUM(J1764:J1765)</f>
        <v>0</v>
      </c>
    </row>
    <row r="1767" spans="1:10" ht="0.6" customHeight="1" x14ac:dyDescent="0.25">
      <c r="A1767" s="188"/>
      <c r="B1767" s="232"/>
      <c r="C1767" s="220"/>
      <c r="D1767" s="188"/>
      <c r="E1767" s="221"/>
      <c r="F1767" s="221"/>
      <c r="G1767" s="222" t="s">
        <v>422</v>
      </c>
      <c r="H1767" s="217">
        <f>SUM(H1765:H1766)</f>
        <v>0</v>
      </c>
      <c r="I1767" s="224"/>
      <c r="J1767" s="225"/>
    </row>
    <row r="1768" spans="1:10" ht="15.75" thickBot="1" x14ac:dyDescent="0.3">
      <c r="A1768" s="188" t="s">
        <v>423</v>
      </c>
      <c r="B1768" s="232"/>
      <c r="C1768" s="220"/>
      <c r="D1768" s="188"/>
      <c r="E1768" s="221"/>
      <c r="F1768" s="221"/>
      <c r="G1768" s="222"/>
      <c r="H1768" s="223"/>
      <c r="I1768" s="240" t="e">
        <f>SUM(J1750:J1767)/2</f>
        <v>#REF!</v>
      </c>
      <c r="J1768" s="293" t="e">
        <f>IF($A$2="CD",IF($A$3=1,ROUND(SUM(J1750:J1767)/2,0),IF($A$3=3,ROUND(SUM(J1750:J1767)/2,-1),SUM(J1750:J1767)/2)),SUM(J1750:J1767)/2)</f>
        <v>#REF!</v>
      </c>
    </row>
    <row r="1769" spans="1:10" ht="10.9" customHeight="1" thickTop="1" thickBot="1" x14ac:dyDescent="0.3">
      <c r="A1769" s="188" t="s">
        <v>446</v>
      </c>
      <c r="B1769" s="232"/>
      <c r="C1769" s="234"/>
      <c r="D1769" s="235"/>
      <c r="E1769" s="295"/>
      <c r="F1769" s="296" t="s">
        <v>424</v>
      </c>
      <c r="G1769" s="297">
        <f>SUM(H1749:H1768)/2</f>
        <v>0</v>
      </c>
      <c r="H1769" s="298"/>
      <c r="I1769" s="224"/>
      <c r="J1769" s="252"/>
    </row>
    <row r="1770" spans="1:10" ht="15.75" thickTop="1" x14ac:dyDescent="0.25">
      <c r="A1770" s="212" t="s">
        <v>361</v>
      </c>
      <c r="B1770" s="232"/>
      <c r="C1770" s="247" t="s">
        <v>371</v>
      </c>
      <c r="D1770" s="248"/>
      <c r="E1770" s="249"/>
      <c r="F1770" s="249"/>
      <c r="G1770" s="250"/>
      <c r="H1770" s="251"/>
      <c r="I1770" s="224"/>
      <c r="J1770" s="219" t="e">
        <f>ROUND(J1768*#REF!,2)</f>
        <v>#REF!</v>
      </c>
    </row>
    <row r="1771" spans="1:10" x14ac:dyDescent="0.25">
      <c r="A1771" s="212" t="s">
        <v>447</v>
      </c>
      <c r="B1771" s="232"/>
      <c r="C1771" s="253" t="s">
        <v>373</v>
      </c>
      <c r="D1771" s="254"/>
      <c r="E1771" s="255"/>
      <c r="F1771" s="256"/>
      <c r="G1771" s="257"/>
      <c r="H1771" s="258">
        <f>ROUND(H1769*F1771,2)</f>
        <v>0</v>
      </c>
      <c r="I1771" s="224"/>
      <c r="J1771" s="219" t="e">
        <f>ROUND(J1768*#REF!,2)</f>
        <v>#REF!</v>
      </c>
    </row>
    <row r="1772" spans="1:10" x14ac:dyDescent="0.25">
      <c r="A1772" s="212" t="s">
        <v>448</v>
      </c>
      <c r="B1772" s="232"/>
      <c r="C1772" s="253" t="s">
        <v>374</v>
      </c>
      <c r="D1772" s="254"/>
      <c r="E1772" s="255"/>
      <c r="F1772" s="256"/>
      <c r="G1772" s="257"/>
      <c r="H1772" s="258">
        <f>ROUND(H1769*F1772,2)</f>
        <v>0</v>
      </c>
      <c r="I1772" s="224"/>
      <c r="J1772" s="219" t="e">
        <f>ROUND(J1768*#REF!,2)</f>
        <v>#REF!</v>
      </c>
    </row>
    <row r="1773" spans="1:10" x14ac:dyDescent="0.25">
      <c r="A1773" s="212" t="s">
        <v>379</v>
      </c>
      <c r="B1773" s="232"/>
      <c r="C1773" s="253" t="s">
        <v>375</v>
      </c>
      <c r="D1773" s="254"/>
      <c r="E1773" s="255"/>
      <c r="F1773" s="256"/>
      <c r="G1773" s="257"/>
      <c r="H1773" s="258">
        <f>ROUND(H1769*F1773,2)</f>
        <v>0</v>
      </c>
      <c r="I1773" s="224"/>
      <c r="J1773" s="219" t="e">
        <f>ROUND(J1772*#REF!,2)</f>
        <v>#REF!</v>
      </c>
    </row>
    <row r="1774" spans="1:10" x14ac:dyDescent="0.25">
      <c r="A1774" s="188" t="s">
        <v>449</v>
      </c>
      <c r="B1774" s="232"/>
      <c r="C1774" s="253" t="s">
        <v>377</v>
      </c>
      <c r="D1774" s="254"/>
      <c r="E1774" s="255"/>
      <c r="F1774" s="256"/>
      <c r="G1774" s="257"/>
      <c r="H1774" s="258">
        <f>ROUND(H1773*F1774,2)</f>
        <v>0</v>
      </c>
      <c r="I1774" s="233"/>
      <c r="J1774" s="261" t="e">
        <f>SUM(J1770:J1773)</f>
        <v>#REF!</v>
      </c>
    </row>
    <row r="1775" spans="1:10" ht="15.75" thickBot="1" x14ac:dyDescent="0.3">
      <c r="A1775" s="188" t="s">
        <v>451</v>
      </c>
      <c r="B1775" s="232"/>
      <c r="C1775" s="226" t="s">
        <v>450</v>
      </c>
      <c r="D1775" s="188"/>
      <c r="E1775" s="221"/>
      <c r="F1775" s="221"/>
      <c r="G1775" s="259"/>
      <c r="H1775" s="260">
        <f>SUM(H1771:H1774)</f>
        <v>0</v>
      </c>
      <c r="I1775" s="240"/>
      <c r="J1775" s="293" t="e">
        <f>IF($A$3=2,ROUND((J1768+J1774),2),IF($A$3=3,ROUND((J1768+J1774),-1),ROUND((J1768+J1774),0)))</f>
        <v>#REF!</v>
      </c>
    </row>
    <row r="1776" spans="1:10" ht="16.5" thickTop="1" thickBot="1" x14ac:dyDescent="0.3">
      <c r="C1776" s="304"/>
      <c r="D1776" s="305"/>
      <c r="E1776" s="295"/>
      <c r="F1776" s="296" t="s">
        <v>452</v>
      </c>
      <c r="G1776" s="306">
        <f>H1775+H1769</f>
        <v>0</v>
      </c>
      <c r="H1776" s="298">
        <f>IF($A$3=2,ROUND((H1769+H1775),2),IF($A$3=3,ROUND((H1769+H1775),-1),ROUND((H1769+H1775),0)))</f>
        <v>0</v>
      </c>
      <c r="I1776" s="201"/>
      <c r="J1776" s="202"/>
    </row>
    <row r="1777" spans="1:10" ht="16.5" thickTop="1" thickBot="1" x14ac:dyDescent="0.3">
      <c r="C1777" s="199"/>
      <c r="D1777" s="200"/>
      <c r="E1777" s="21"/>
      <c r="F1777" s="21"/>
      <c r="G1777" s="21"/>
      <c r="H1777" s="21"/>
      <c r="I1777" s="201"/>
      <c r="J1777" s="202"/>
    </row>
    <row r="1778" spans="1:10" ht="15.75" thickTop="1" x14ac:dyDescent="0.25">
      <c r="A1778" s="188" t="s">
        <v>744</v>
      </c>
      <c r="B1778" s="203"/>
      <c r="C1778" s="199"/>
      <c r="D1778" s="200"/>
      <c r="E1778" s="21"/>
      <c r="F1778" s="21"/>
      <c r="G1778" s="21"/>
      <c r="H1778" s="21"/>
      <c r="I1778" s="206" t="s">
        <v>389</v>
      </c>
      <c r="J1778" s="207" t="s">
        <v>390</v>
      </c>
    </row>
    <row r="1779" spans="1:10" ht="15.75" thickBot="1" x14ac:dyDescent="0.3">
      <c r="A1779" s="188" t="s">
        <v>449</v>
      </c>
      <c r="B1779" s="232"/>
      <c r="C1779" s="199"/>
      <c r="D1779" s="200"/>
      <c r="E1779" s="21"/>
      <c r="F1779" s="21"/>
      <c r="G1779" s="21"/>
      <c r="H1779" s="21"/>
      <c r="I1779" s="233"/>
      <c r="J1779" s="261" t="e">
        <f>SUM(#REF!)</f>
        <v>#REF!</v>
      </c>
    </row>
    <row r="1780" spans="1:10" ht="16.5" thickTop="1" thickBot="1" x14ac:dyDescent="0.3">
      <c r="A1780" s="188" t="s">
        <v>451</v>
      </c>
      <c r="B1780" s="232"/>
      <c r="C1780" s="399" t="s">
        <v>347</v>
      </c>
      <c r="D1780" s="400"/>
      <c r="E1780" s="400"/>
      <c r="F1780" s="400"/>
      <c r="G1780" s="204"/>
      <c r="H1780" s="205" t="s">
        <v>440</v>
      </c>
      <c r="I1780" s="240"/>
      <c r="J1780" s="293" t="e">
        <f>IF($A$3=2,ROUND((#REF!+J1779),2),IF($A$3=3,ROUND((#REF!+J1779),-1),ROUND((#REF!+J1779),0)))</f>
        <v>#REF!</v>
      </c>
    </row>
    <row r="1781" spans="1:10" ht="15.75" thickTop="1" x14ac:dyDescent="0.25">
      <c r="C1781" s="401"/>
      <c r="D1781" s="402"/>
      <c r="E1781" s="402"/>
      <c r="F1781" s="402"/>
      <c r="G1781" s="208"/>
      <c r="H1781" s="209" t="s">
        <v>740</v>
      </c>
      <c r="I1781" s="201"/>
      <c r="J1781" s="202"/>
    </row>
    <row r="1782" spans="1:10" x14ac:dyDescent="0.25">
      <c r="C1782" s="213" t="s">
        <v>73</v>
      </c>
      <c r="D1782" s="214" t="s">
        <v>74</v>
      </c>
      <c r="E1782" s="215" t="s">
        <v>75</v>
      </c>
      <c r="F1782" s="215" t="s">
        <v>393</v>
      </c>
      <c r="G1782" s="216" t="s">
        <v>394</v>
      </c>
      <c r="H1782" s="217" t="s">
        <v>77</v>
      </c>
      <c r="I1782" s="201"/>
      <c r="J1782" s="202"/>
    </row>
    <row r="1783" spans="1:10" ht="15.75" thickBot="1" x14ac:dyDescent="0.3">
      <c r="C1783" s="220"/>
      <c r="D1783" s="188"/>
      <c r="E1783" s="221"/>
      <c r="F1783" s="221"/>
      <c r="G1783" s="222"/>
      <c r="H1783" s="223"/>
      <c r="I1783" s="201"/>
      <c r="J1783" s="202"/>
    </row>
    <row r="1784" spans="1:10" ht="15.75" thickTop="1" x14ac:dyDescent="0.25">
      <c r="A1784" s="188" t="s">
        <v>745</v>
      </c>
      <c r="B1784" s="203"/>
      <c r="C1784" s="226" t="s">
        <v>396</v>
      </c>
      <c r="D1784" s="188"/>
      <c r="E1784" s="221"/>
      <c r="F1784" s="221"/>
      <c r="G1784" s="222"/>
      <c r="H1784" s="223"/>
      <c r="I1784" s="206" t="s">
        <v>389</v>
      </c>
      <c r="J1784" s="207" t="s">
        <v>390</v>
      </c>
    </row>
    <row r="1785" spans="1:10" x14ac:dyDescent="0.25">
      <c r="A1785" s="188"/>
      <c r="B1785" s="203"/>
      <c r="C1785" s="213" t="s">
        <v>398</v>
      </c>
      <c r="D1785" s="214" t="s">
        <v>399</v>
      </c>
      <c r="E1785" s="215"/>
      <c r="F1785" s="215"/>
      <c r="G1785" s="216"/>
      <c r="H1785" s="217">
        <f>TRUNC(E1785* (1 + F1785 / 100) * G1785,2)</f>
        <v>0</v>
      </c>
      <c r="I1785" s="246" t="e">
        <f>#REF!</f>
        <v>#REF!</v>
      </c>
      <c r="J1785" s="211"/>
    </row>
    <row r="1786" spans="1:10" x14ac:dyDescent="0.25">
      <c r="A1786" s="212" t="s">
        <v>392</v>
      </c>
      <c r="B1786" s="203"/>
      <c r="C1786" s="213" t="s">
        <v>583</v>
      </c>
      <c r="D1786" s="214" t="s">
        <v>584</v>
      </c>
      <c r="E1786" s="215"/>
      <c r="F1786" s="215"/>
      <c r="G1786" s="216"/>
      <c r="H1786" s="217">
        <f>TRUNC(E1786* (1 + F1786 / 100) * G1786,2)</f>
        <v>0</v>
      </c>
      <c r="I1786" s="218"/>
      <c r="J1786" s="219" t="s">
        <v>77</v>
      </c>
    </row>
    <row r="1787" spans="1:10" x14ac:dyDescent="0.25">
      <c r="A1787" s="212"/>
      <c r="B1787" s="203"/>
      <c r="C1787" s="213" t="s">
        <v>659</v>
      </c>
      <c r="D1787" s="214" t="s">
        <v>660</v>
      </c>
      <c r="E1787" s="215"/>
      <c r="F1787" s="215"/>
      <c r="G1787" s="216"/>
      <c r="H1787" s="217">
        <f>TRUNC(E1787* (1 + F1787 / 100) * G1787,2)</f>
        <v>0</v>
      </c>
      <c r="I1787" s="224"/>
      <c r="J1787" s="225"/>
    </row>
    <row r="1788" spans="1:10" x14ac:dyDescent="0.25">
      <c r="A1788" s="212" t="s">
        <v>395</v>
      </c>
      <c r="B1788" s="203"/>
      <c r="C1788" s="213" t="s">
        <v>661</v>
      </c>
      <c r="D1788" s="214" t="s">
        <v>434</v>
      </c>
      <c r="E1788" s="215"/>
      <c r="F1788" s="215"/>
      <c r="G1788" s="216"/>
      <c r="H1788" s="217">
        <f>TRUNC(E1788* (1 + F1788 / 100) * G1788,2)</f>
        <v>0</v>
      </c>
      <c r="I1788" s="224"/>
      <c r="J1788" s="225"/>
    </row>
    <row r="1789" spans="1:10" x14ac:dyDescent="0.25">
      <c r="A1789" s="212">
        <v>103244</v>
      </c>
      <c r="B1789" s="203" t="s">
        <v>459</v>
      </c>
      <c r="C1789" s="220"/>
      <c r="D1789" s="188"/>
      <c r="E1789" s="221"/>
      <c r="F1789" s="221"/>
      <c r="G1789" s="222" t="s">
        <v>406</v>
      </c>
      <c r="H1789" s="228">
        <f>SUM(H1784:H1788)</f>
        <v>0</v>
      </c>
      <c r="I1789" s="218" t="e">
        <f>I1785 * (#REF! * (1+#REF!/100))</f>
        <v>#REF!</v>
      </c>
      <c r="J1789" s="219" t="e">
        <f>#REF! * I1785</f>
        <v>#REF!</v>
      </c>
    </row>
    <row r="1790" spans="1:10" x14ac:dyDescent="0.25">
      <c r="A1790" s="212">
        <v>103245</v>
      </c>
      <c r="B1790" s="203" t="s">
        <v>400</v>
      </c>
      <c r="C1790" s="226" t="s">
        <v>408</v>
      </c>
      <c r="D1790" s="188"/>
      <c r="E1790" s="221"/>
      <c r="F1790" s="221"/>
      <c r="G1790" s="222"/>
      <c r="H1790" s="223"/>
      <c r="I1790" s="218" t="e">
        <f>I1785 * (#REF! * (1+#REF!/100))</f>
        <v>#REF!</v>
      </c>
      <c r="J1790" s="219" t="e">
        <f>#REF! * I1785</f>
        <v>#REF!</v>
      </c>
    </row>
    <row r="1791" spans="1:10" x14ac:dyDescent="0.25">
      <c r="A1791" s="212">
        <v>103246</v>
      </c>
      <c r="B1791" s="203" t="s">
        <v>459</v>
      </c>
      <c r="C1791" s="213" t="s">
        <v>467</v>
      </c>
      <c r="D1791" s="214" t="s">
        <v>410</v>
      </c>
      <c r="E1791" s="215"/>
      <c r="F1791" s="215"/>
      <c r="G1791" s="216"/>
      <c r="H1791" s="217">
        <f>TRUNC(E1791* (1 + F1791 / 100) * G1791,2)</f>
        <v>0</v>
      </c>
      <c r="I1791" s="218" t="e">
        <f>I1785 * (#REF! * (1+#REF!/100))</f>
        <v>#REF!</v>
      </c>
      <c r="J1791" s="219" t="e">
        <f>#REF! * I1785</f>
        <v>#REF!</v>
      </c>
    </row>
    <row r="1792" spans="1:10" x14ac:dyDescent="0.25">
      <c r="A1792" s="227" t="s">
        <v>405</v>
      </c>
      <c r="B1792" s="203"/>
      <c r="C1792" s="220"/>
      <c r="D1792" s="188"/>
      <c r="E1792" s="221"/>
      <c r="F1792" s="221"/>
      <c r="G1792" s="222" t="s">
        <v>412</v>
      </c>
      <c r="H1792" s="228">
        <f>SUM(H1790:H1791)</f>
        <v>0</v>
      </c>
      <c r="I1792" s="224"/>
      <c r="J1792" s="229" t="e">
        <f>SUM(J1788:J1791)</f>
        <v>#REF!</v>
      </c>
    </row>
    <row r="1793" spans="1:10" x14ac:dyDescent="0.25">
      <c r="A1793" s="212" t="s">
        <v>407</v>
      </c>
      <c r="B1793" s="203"/>
      <c r="C1793" s="230" t="s">
        <v>414</v>
      </c>
      <c r="D1793" s="188"/>
      <c r="E1793" s="221"/>
      <c r="F1793" s="221"/>
      <c r="G1793" s="222"/>
      <c r="H1793" s="223"/>
      <c r="I1793" s="224"/>
      <c r="J1793" s="225"/>
    </row>
    <row r="1794" spans="1:10" x14ac:dyDescent="0.25">
      <c r="A1794" s="212">
        <v>200026</v>
      </c>
      <c r="B1794" s="203" t="s">
        <v>408</v>
      </c>
      <c r="C1794" s="213" t="s">
        <v>415</v>
      </c>
      <c r="D1794" s="214" t="s">
        <v>416</v>
      </c>
      <c r="E1794" s="215"/>
      <c r="F1794" s="215"/>
      <c r="G1794" s="216"/>
      <c r="H1794" s="217">
        <f>TRUNC(E1794* (1 + F1794 / 100) * G1794,2)</f>
        <v>0</v>
      </c>
      <c r="I1794" s="218" t="e">
        <f>I1785 * (#REF! * (1+#REF!/100))</f>
        <v>#REF!</v>
      </c>
      <c r="J1794" s="219" t="e">
        <f>#REF! * I1785</f>
        <v>#REF!</v>
      </c>
    </row>
    <row r="1795" spans="1:10" x14ac:dyDescent="0.25">
      <c r="A1795" s="227" t="s">
        <v>411</v>
      </c>
      <c r="B1795" s="203"/>
      <c r="C1795" s="213" t="s">
        <v>443</v>
      </c>
      <c r="D1795" s="214" t="s">
        <v>444</v>
      </c>
      <c r="E1795" s="215"/>
      <c r="F1795" s="215"/>
      <c r="G1795" s="216"/>
      <c r="H1795" s="217">
        <f>TRUNC(E1795* (1 + F1795 / 100) * G1795,2)</f>
        <v>0</v>
      </c>
      <c r="I1795" s="224"/>
      <c r="J1795" s="229" t="e">
        <f>SUM(J1793:J1794)</f>
        <v>#REF!</v>
      </c>
    </row>
    <row r="1796" spans="1:10" x14ac:dyDescent="0.25">
      <c r="A1796" s="212" t="s">
        <v>413</v>
      </c>
      <c r="B1796" s="203"/>
      <c r="C1796" s="220"/>
      <c r="D1796" s="188"/>
      <c r="E1796" s="221"/>
      <c r="F1796" s="221"/>
      <c r="G1796" s="222" t="s">
        <v>418</v>
      </c>
      <c r="H1796" s="228">
        <f>SUM(H1793:H1795)</f>
        <v>0</v>
      </c>
      <c r="I1796" s="224"/>
      <c r="J1796" s="225"/>
    </row>
    <row r="1797" spans="1:10" x14ac:dyDescent="0.25">
      <c r="A1797" s="212">
        <v>300026</v>
      </c>
      <c r="B1797" s="203" t="s">
        <v>414</v>
      </c>
      <c r="C1797" s="226" t="s">
        <v>420</v>
      </c>
      <c r="D1797" s="188"/>
      <c r="E1797" s="221"/>
      <c r="F1797" s="221"/>
      <c r="G1797" s="222"/>
      <c r="H1797" s="223"/>
      <c r="I1797" s="218" t="e">
        <f>I1785 * (#REF! * (1+#REF!/100))</f>
        <v>#REF!</v>
      </c>
      <c r="J1797" s="219" t="e">
        <f>#REF! * I1785</f>
        <v>#REF!</v>
      </c>
    </row>
    <row r="1798" spans="1:10" x14ac:dyDescent="0.25">
      <c r="A1798" s="227" t="s">
        <v>417</v>
      </c>
      <c r="B1798" s="203"/>
      <c r="C1798" s="213"/>
      <c r="D1798" s="214"/>
      <c r="E1798" s="215"/>
      <c r="F1798" s="215"/>
      <c r="G1798" s="216"/>
      <c r="H1798" s="217"/>
      <c r="I1798" s="224"/>
      <c r="J1798" s="229" t="e">
        <f>SUM(J1796:J1797)</f>
        <v>#REF!</v>
      </c>
    </row>
    <row r="1799" spans="1:10" x14ac:dyDescent="0.25">
      <c r="A1799" s="188" t="s">
        <v>419</v>
      </c>
      <c r="B1799" s="231"/>
      <c r="C1799" s="220"/>
      <c r="D1799" s="188"/>
      <c r="E1799" s="221"/>
      <c r="F1799" s="221"/>
      <c r="G1799" s="222" t="s">
        <v>422</v>
      </c>
      <c r="H1799" s="217">
        <f>SUM(H1797:H1798)</f>
        <v>0</v>
      </c>
      <c r="I1799" s="224"/>
      <c r="J1799" s="225"/>
    </row>
    <row r="1800" spans="1:10" x14ac:dyDescent="0.25">
      <c r="A1800" s="212"/>
      <c r="B1800" s="203"/>
      <c r="C1800" s="220"/>
      <c r="D1800" s="188"/>
      <c r="E1800" s="221"/>
      <c r="F1800" s="221"/>
      <c r="G1800" s="222"/>
      <c r="H1800" s="223"/>
      <c r="I1800" s="218"/>
      <c r="J1800" s="219"/>
    </row>
    <row r="1801" spans="1:10" ht="15.75" thickBot="1" x14ac:dyDescent="0.3">
      <c r="A1801" s="227" t="s">
        <v>421</v>
      </c>
      <c r="B1801" s="231"/>
      <c r="C1801" s="234"/>
      <c r="D1801" s="235"/>
      <c r="E1801" s="295"/>
      <c r="F1801" s="296" t="s">
        <v>424</v>
      </c>
      <c r="G1801" s="297">
        <f>SUM(H1782:H1800)/2</f>
        <v>0</v>
      </c>
      <c r="H1801" s="298"/>
      <c r="I1801" s="224"/>
      <c r="J1801" s="219">
        <f>SUM(J1799:J1800)</f>
        <v>0</v>
      </c>
    </row>
    <row r="1802" spans="1:10" ht="15.75" thickTop="1" x14ac:dyDescent="0.25">
      <c r="A1802" s="188"/>
      <c r="B1802" s="232"/>
      <c r="C1802" s="247" t="s">
        <v>371</v>
      </c>
      <c r="D1802" s="248"/>
      <c r="E1802" s="249"/>
      <c r="F1802" s="249"/>
      <c r="G1802" s="250"/>
      <c r="H1802" s="251"/>
      <c r="I1802" s="224"/>
      <c r="J1802" s="225"/>
    </row>
    <row r="1803" spans="1:10" ht="15.75" thickBot="1" x14ac:dyDescent="0.3">
      <c r="A1803" s="188" t="s">
        <v>423</v>
      </c>
      <c r="B1803" s="232"/>
      <c r="C1803" s="253" t="s">
        <v>373</v>
      </c>
      <c r="D1803" s="254"/>
      <c r="E1803" s="255"/>
      <c r="F1803" s="256"/>
      <c r="G1803" s="257"/>
      <c r="H1803" s="258">
        <f>ROUND(H1801*F1803,2)</f>
        <v>0</v>
      </c>
      <c r="I1803" s="240" t="e">
        <f>SUM(J1786:J1802)/2</f>
        <v>#REF!</v>
      </c>
      <c r="J1803" s="293" t="e">
        <f>IF($A$2="CD",IF($A$3=1,ROUND(SUM(J1786:J1802)/2,0),IF($A$3=3,ROUND(SUM(J1786:J1802)/2,-1),SUM(J1786:J1802)/2)),SUM(J1786:J1802)/2)</f>
        <v>#REF!</v>
      </c>
    </row>
    <row r="1804" spans="1:10" ht="15.75" thickTop="1" x14ac:dyDescent="0.25">
      <c r="A1804" s="188" t="s">
        <v>446</v>
      </c>
      <c r="B1804" s="232"/>
      <c r="C1804" s="253" t="s">
        <v>374</v>
      </c>
      <c r="D1804" s="254"/>
      <c r="E1804" s="255"/>
      <c r="F1804" s="256"/>
      <c r="G1804" s="257"/>
      <c r="H1804" s="258">
        <f>ROUND(H1801*F1804,2)</f>
        <v>0</v>
      </c>
      <c r="I1804" s="224"/>
      <c r="J1804" s="252"/>
    </row>
    <row r="1805" spans="1:10" x14ac:dyDescent="0.25">
      <c r="A1805" s="212" t="s">
        <v>361</v>
      </c>
      <c r="B1805" s="232"/>
      <c r="C1805" s="253" t="s">
        <v>375</v>
      </c>
      <c r="D1805" s="254"/>
      <c r="E1805" s="255"/>
      <c r="F1805" s="256"/>
      <c r="G1805" s="257"/>
      <c r="H1805" s="258">
        <f>ROUND(H1801*F1805,2)</f>
        <v>0</v>
      </c>
      <c r="I1805" s="224"/>
      <c r="J1805" s="219" t="e">
        <f>ROUND(J1803*#REF!,2)</f>
        <v>#REF!</v>
      </c>
    </row>
    <row r="1806" spans="1:10" x14ac:dyDescent="0.25">
      <c r="A1806" s="212" t="s">
        <v>447</v>
      </c>
      <c r="B1806" s="232"/>
      <c r="C1806" s="253" t="s">
        <v>377</v>
      </c>
      <c r="D1806" s="254"/>
      <c r="E1806" s="255"/>
      <c r="F1806" s="256"/>
      <c r="G1806" s="257"/>
      <c r="H1806" s="258">
        <f>ROUND(H1805*F1806,2)</f>
        <v>0</v>
      </c>
      <c r="I1806" s="224"/>
      <c r="J1806" s="219" t="e">
        <f>ROUND(J1803*#REF!,2)</f>
        <v>#REF!</v>
      </c>
    </row>
    <row r="1807" spans="1:10" x14ac:dyDescent="0.25">
      <c r="A1807" s="212" t="s">
        <v>448</v>
      </c>
      <c r="B1807" s="232"/>
      <c r="C1807" s="226" t="s">
        <v>450</v>
      </c>
      <c r="D1807" s="188"/>
      <c r="E1807" s="221"/>
      <c r="F1807" s="221"/>
      <c r="G1807" s="259"/>
      <c r="H1807" s="260">
        <f>SUM(H1803:H1806)</f>
        <v>0</v>
      </c>
      <c r="I1807" s="224"/>
      <c r="J1807" s="219" t="e">
        <f>ROUND(J1803*#REF!,2)</f>
        <v>#REF!</v>
      </c>
    </row>
    <row r="1808" spans="1:10" ht="15.75" thickBot="1" x14ac:dyDescent="0.3">
      <c r="A1808" s="212" t="s">
        <v>379</v>
      </c>
      <c r="B1808" s="232"/>
      <c r="C1808" s="304"/>
      <c r="D1808" s="305"/>
      <c r="E1808" s="295"/>
      <c r="F1808" s="296" t="s">
        <v>452</v>
      </c>
      <c r="G1808" s="306">
        <f>H1807+H1801</f>
        <v>0</v>
      </c>
      <c r="H1808" s="298">
        <f>IF($A$3=2,ROUND((H1801+H1807),2),IF($A$3=3,ROUND((H1801+H1807),-1),ROUND((H1801+H1807),0)))</f>
        <v>0</v>
      </c>
      <c r="I1808" s="224"/>
      <c r="J1808" s="219" t="e">
        <f>ROUND(J1807*#REF!,2)</f>
        <v>#REF!</v>
      </c>
    </row>
    <row r="1809" spans="1:10" ht="16.5" thickTop="1" thickBot="1" x14ac:dyDescent="0.3">
      <c r="A1809" s="188" t="s">
        <v>449</v>
      </c>
      <c r="B1809" s="232"/>
      <c r="C1809" s="199"/>
      <c r="D1809" s="200"/>
      <c r="E1809" s="21"/>
      <c r="F1809" s="21"/>
      <c r="G1809" s="21"/>
      <c r="H1809" s="21"/>
      <c r="I1809" s="233"/>
      <c r="J1809" s="261" t="e">
        <f>SUM(J1805:J1808)</f>
        <v>#REF!</v>
      </c>
    </row>
    <row r="1810" spans="1:10" ht="15.75" thickTop="1" x14ac:dyDescent="0.25">
      <c r="C1810" s="399" t="s">
        <v>349</v>
      </c>
      <c r="D1810" s="400"/>
      <c r="E1810" s="400"/>
      <c r="F1810" s="400"/>
      <c r="G1810" s="204"/>
      <c r="H1810" s="205" t="s">
        <v>440</v>
      </c>
      <c r="I1810" s="201"/>
      <c r="J1810" s="202"/>
    </row>
    <row r="1811" spans="1:10" ht="15.75" thickBot="1" x14ac:dyDescent="0.3">
      <c r="C1811" s="401"/>
      <c r="D1811" s="402"/>
      <c r="E1811" s="402"/>
      <c r="F1811" s="402"/>
      <c r="G1811" s="208"/>
      <c r="H1811" s="209" t="s">
        <v>746</v>
      </c>
      <c r="I1811" s="201"/>
      <c r="J1811" s="202"/>
    </row>
    <row r="1812" spans="1:10" ht="15.75" thickTop="1" x14ac:dyDescent="0.25">
      <c r="A1812" s="188" t="s">
        <v>747</v>
      </c>
      <c r="B1812" s="201"/>
      <c r="C1812" s="213" t="s">
        <v>73</v>
      </c>
      <c r="D1812" s="214" t="s">
        <v>74</v>
      </c>
      <c r="E1812" s="215" t="s">
        <v>75</v>
      </c>
      <c r="F1812" s="215" t="s">
        <v>393</v>
      </c>
      <c r="G1812" s="216" t="s">
        <v>394</v>
      </c>
      <c r="H1812" s="217" t="s">
        <v>77</v>
      </c>
      <c r="I1812" s="206" t="s">
        <v>389</v>
      </c>
      <c r="J1812" s="207" t="s">
        <v>390</v>
      </c>
    </row>
    <row r="1813" spans="1:10" x14ac:dyDescent="0.25">
      <c r="A1813" s="188"/>
      <c r="B1813" s="201"/>
      <c r="C1813" s="220"/>
      <c r="D1813" s="188"/>
      <c r="E1813" s="221"/>
      <c r="F1813" s="221"/>
      <c r="G1813" s="222"/>
      <c r="H1813" s="223"/>
      <c r="I1813" s="246" t="e">
        <f>#REF!</f>
        <v>#REF!</v>
      </c>
      <c r="J1813" s="211"/>
    </row>
    <row r="1814" spans="1:10" x14ac:dyDescent="0.25">
      <c r="A1814" s="212" t="s">
        <v>392</v>
      </c>
      <c r="B1814" s="201"/>
      <c r="C1814" s="226" t="s">
        <v>396</v>
      </c>
      <c r="D1814" s="188"/>
      <c r="E1814" s="221"/>
      <c r="F1814" s="221"/>
      <c r="G1814" s="222"/>
      <c r="H1814" s="223"/>
      <c r="I1814" s="218"/>
      <c r="J1814" s="219" t="s">
        <v>77</v>
      </c>
    </row>
    <row r="1815" spans="1:10" ht="24" x14ac:dyDescent="0.25">
      <c r="A1815" s="212"/>
      <c r="B1815" s="201"/>
      <c r="C1815" s="213" t="s">
        <v>665</v>
      </c>
      <c r="D1815" s="214" t="s">
        <v>404</v>
      </c>
      <c r="E1815" s="215"/>
      <c r="F1815" s="215"/>
      <c r="G1815" s="216"/>
      <c r="H1815" s="217">
        <f>TRUNC(E1815* (1 + F1815 / 100) * G1815,2)</f>
        <v>0</v>
      </c>
      <c r="I1815" s="224"/>
      <c r="J1815" s="225"/>
    </row>
    <row r="1816" spans="1:10" x14ac:dyDescent="0.25">
      <c r="A1816" s="212" t="s">
        <v>395</v>
      </c>
      <c r="B1816" s="201"/>
      <c r="C1816" s="220"/>
      <c r="D1816" s="188"/>
      <c r="E1816" s="221"/>
      <c r="F1816" s="221"/>
      <c r="G1816" s="222" t="s">
        <v>406</v>
      </c>
      <c r="H1816" s="228">
        <f>SUM(H1814:H1815)</f>
        <v>0</v>
      </c>
      <c r="I1816" s="224"/>
      <c r="J1816" s="225"/>
    </row>
    <row r="1817" spans="1:10" x14ac:dyDescent="0.25">
      <c r="A1817" s="212">
        <v>100593</v>
      </c>
      <c r="B1817" s="201" t="s">
        <v>397</v>
      </c>
      <c r="C1817" s="226" t="s">
        <v>408</v>
      </c>
      <c r="D1817" s="188"/>
      <c r="E1817" s="221"/>
      <c r="F1817" s="221"/>
      <c r="G1817" s="222"/>
      <c r="H1817" s="223"/>
      <c r="I1817" s="218" t="e">
        <f>I1813 * (#REF! * (1+#REF!/100))</f>
        <v>#REF!</v>
      </c>
      <c r="J1817" s="219" t="e">
        <f>#REF! * I1813</f>
        <v>#REF!</v>
      </c>
    </row>
    <row r="1818" spans="1:10" x14ac:dyDescent="0.25">
      <c r="A1818" s="212">
        <v>109094</v>
      </c>
      <c r="B1818" s="201"/>
      <c r="C1818" s="213" t="s">
        <v>467</v>
      </c>
      <c r="D1818" s="214" t="s">
        <v>410</v>
      </c>
      <c r="E1818" s="215"/>
      <c r="F1818" s="215"/>
      <c r="G1818" s="216"/>
      <c r="H1818" s="217">
        <f>TRUNC(E1818* (1 + F1818 / 100) * G1818,2)</f>
        <v>0</v>
      </c>
      <c r="I1818" s="218" t="e">
        <f>I1813 * (#REF! * (1+#REF!/100))</f>
        <v>#REF!</v>
      </c>
      <c r="J1818" s="219" t="e">
        <f>#REF! * I1813</f>
        <v>#REF!</v>
      </c>
    </row>
    <row r="1819" spans="1:10" x14ac:dyDescent="0.25">
      <c r="A1819" s="212">
        <v>109084</v>
      </c>
      <c r="B1819" s="201"/>
      <c r="C1819" s="220"/>
      <c r="D1819" s="188"/>
      <c r="E1819" s="221"/>
      <c r="F1819" s="221"/>
      <c r="G1819" s="222" t="s">
        <v>412</v>
      </c>
      <c r="H1819" s="228">
        <f>SUM(H1817:H1818)</f>
        <v>0</v>
      </c>
      <c r="I1819" s="218" t="e">
        <f>I1813 * (#REF! * (1+#REF!/100))</f>
        <v>#REF!</v>
      </c>
      <c r="J1819" s="219" t="e">
        <f>#REF! * I1813</f>
        <v>#REF!</v>
      </c>
    </row>
    <row r="1820" spans="1:10" x14ac:dyDescent="0.25">
      <c r="A1820" s="212">
        <v>101929</v>
      </c>
      <c r="B1820" s="201" t="s">
        <v>397</v>
      </c>
      <c r="C1820" s="230" t="s">
        <v>414</v>
      </c>
      <c r="D1820" s="188"/>
      <c r="E1820" s="221"/>
      <c r="F1820" s="221"/>
      <c r="G1820" s="222"/>
      <c r="H1820" s="223"/>
      <c r="I1820" s="218" t="e">
        <f>I1813 * (#REF! * (1+#REF!/100))</f>
        <v>#REF!</v>
      </c>
      <c r="J1820" s="219" t="e">
        <f>#REF! * I1813</f>
        <v>#REF!</v>
      </c>
    </row>
    <row r="1821" spans="1:10" x14ac:dyDescent="0.25">
      <c r="A1821" s="212">
        <v>101948</v>
      </c>
      <c r="B1821" s="201" t="s">
        <v>457</v>
      </c>
      <c r="C1821" s="213" t="s">
        <v>415</v>
      </c>
      <c r="D1821" s="214" t="s">
        <v>416</v>
      </c>
      <c r="E1821" s="215"/>
      <c r="F1821" s="215"/>
      <c r="G1821" s="216"/>
      <c r="H1821" s="217">
        <f>TRUNC(E1821* (1 + F1821 / 100) * G1821,2)</f>
        <v>0</v>
      </c>
      <c r="I1821" s="218" t="e">
        <f>I1813 * (#REF! * (1+#REF!/100))</f>
        <v>#REF!</v>
      </c>
      <c r="J1821" s="219" t="e">
        <f>#REF! * I1813</f>
        <v>#REF!</v>
      </c>
    </row>
    <row r="1822" spans="1:10" x14ac:dyDescent="0.25">
      <c r="A1822" s="227" t="s">
        <v>405</v>
      </c>
      <c r="B1822" s="201"/>
      <c r="C1822" s="213" t="s">
        <v>443</v>
      </c>
      <c r="D1822" s="214" t="s">
        <v>444</v>
      </c>
      <c r="E1822" s="215"/>
      <c r="F1822" s="215"/>
      <c r="G1822" s="216"/>
      <c r="H1822" s="217">
        <f>TRUNC(E1822* (1 + F1822 / 100) * G1822,2)</f>
        <v>0</v>
      </c>
      <c r="I1822" s="224"/>
      <c r="J1822" s="229" t="e">
        <f>SUM(J1817:J1821)</f>
        <v>#REF!</v>
      </c>
    </row>
    <row r="1823" spans="1:10" x14ac:dyDescent="0.25">
      <c r="A1823" s="212" t="s">
        <v>407</v>
      </c>
      <c r="B1823" s="201"/>
      <c r="C1823" s="220"/>
      <c r="D1823" s="188"/>
      <c r="E1823" s="221"/>
      <c r="F1823" s="221"/>
      <c r="G1823" s="222" t="s">
        <v>418</v>
      </c>
      <c r="H1823" s="228">
        <f>SUM(H1820:H1822)</f>
        <v>0</v>
      </c>
      <c r="I1823" s="224"/>
      <c r="J1823" s="225"/>
    </row>
    <row r="1824" spans="1:10" ht="13.15" customHeight="1" x14ac:dyDescent="0.25">
      <c r="A1824" s="212">
        <v>200017</v>
      </c>
      <c r="B1824" s="201" t="s">
        <v>408</v>
      </c>
      <c r="C1824" s="226" t="s">
        <v>420</v>
      </c>
      <c r="D1824" s="188"/>
      <c r="E1824" s="221"/>
      <c r="F1824" s="221"/>
      <c r="G1824" s="222"/>
      <c r="H1824" s="223"/>
      <c r="I1824" s="218" t="e">
        <f>I1813 * (#REF! * (1+#REF!/100))</f>
        <v>#REF!</v>
      </c>
      <c r="J1824" s="219" t="e">
        <f>#REF! * I1813</f>
        <v>#REF!</v>
      </c>
    </row>
    <row r="1825" spans="1:10" hidden="1" x14ac:dyDescent="0.25">
      <c r="A1825" s="212">
        <v>207103</v>
      </c>
      <c r="B1825" s="201" t="s">
        <v>408</v>
      </c>
      <c r="C1825" s="213"/>
      <c r="D1825" s="214"/>
      <c r="E1825" s="215"/>
      <c r="F1825" s="215"/>
      <c r="G1825" s="216"/>
      <c r="H1825" s="217"/>
      <c r="I1825" s="218" t="e">
        <f>I1813 * (#REF! * (1+#REF!/100))</f>
        <v>#REF!</v>
      </c>
      <c r="J1825" s="219" t="e">
        <f>#REF! * I1813</f>
        <v>#REF!</v>
      </c>
    </row>
    <row r="1826" spans="1:10" hidden="1" x14ac:dyDescent="0.25">
      <c r="A1826" s="227" t="s">
        <v>411</v>
      </c>
      <c r="B1826" s="201"/>
      <c r="C1826" s="220"/>
      <c r="D1826" s="188"/>
      <c r="E1826" s="221"/>
      <c r="F1826" s="221"/>
      <c r="G1826" s="222" t="s">
        <v>422</v>
      </c>
      <c r="H1826" s="217">
        <f>SUM(H1824:H1825)</f>
        <v>0</v>
      </c>
      <c r="I1826" s="224"/>
      <c r="J1826" s="229" t="e">
        <f>SUM(J1824:J1825)</f>
        <v>#REF!</v>
      </c>
    </row>
    <row r="1827" spans="1:10" x14ac:dyDescent="0.25">
      <c r="A1827" s="212" t="s">
        <v>413</v>
      </c>
      <c r="B1827" s="201"/>
      <c r="C1827" s="220"/>
      <c r="D1827" s="188"/>
      <c r="E1827" s="221"/>
      <c r="F1827" s="221"/>
      <c r="G1827" s="222"/>
      <c r="H1827" s="223"/>
      <c r="I1827" s="224"/>
      <c r="J1827" s="225"/>
    </row>
    <row r="1828" spans="1:10" ht="15.75" thickBot="1" x14ac:dyDescent="0.3">
      <c r="A1828" s="212">
        <v>300026</v>
      </c>
      <c r="B1828" s="201" t="s">
        <v>414</v>
      </c>
      <c r="C1828" s="234"/>
      <c r="D1828" s="235"/>
      <c r="E1828" s="295"/>
      <c r="F1828" s="296" t="s">
        <v>424</v>
      </c>
      <c r="G1828" s="297">
        <f>SUM(H1812:H1827)/2</f>
        <v>0</v>
      </c>
      <c r="H1828" s="298"/>
      <c r="I1828" s="218" t="e">
        <f>I1813 * (#REF! * (1+#REF!/100))</f>
        <v>#REF!</v>
      </c>
      <c r="J1828" s="219" t="e">
        <f>#REF! * I1813</f>
        <v>#REF!</v>
      </c>
    </row>
    <row r="1829" spans="1:10" ht="15.75" thickTop="1" x14ac:dyDescent="0.25">
      <c r="A1829" s="227" t="s">
        <v>417</v>
      </c>
      <c r="B1829" s="201"/>
      <c r="C1829" s="247" t="s">
        <v>371</v>
      </c>
      <c r="D1829" s="248"/>
      <c r="E1829" s="249"/>
      <c r="F1829" s="249"/>
      <c r="G1829" s="250"/>
      <c r="H1829" s="251"/>
      <c r="I1829" s="224"/>
      <c r="J1829" s="229" t="e">
        <f>SUM(J1828:J1828)</f>
        <v>#REF!</v>
      </c>
    </row>
    <row r="1830" spans="1:10" x14ac:dyDescent="0.25">
      <c r="A1830" s="188" t="s">
        <v>419</v>
      </c>
      <c r="B1830" s="231"/>
      <c r="C1830" s="253" t="s">
        <v>373</v>
      </c>
      <c r="D1830" s="254"/>
      <c r="E1830" s="255"/>
      <c r="F1830" s="256"/>
      <c r="G1830" s="257"/>
      <c r="H1830" s="258">
        <f>ROUND(H1828*F1830,2)</f>
        <v>0</v>
      </c>
      <c r="I1830" s="224"/>
      <c r="J1830" s="225"/>
    </row>
    <row r="1831" spans="1:10" x14ac:dyDescent="0.25">
      <c r="A1831" s="212"/>
      <c r="B1831" s="203"/>
      <c r="C1831" s="253" t="s">
        <v>374</v>
      </c>
      <c r="D1831" s="254"/>
      <c r="E1831" s="255"/>
      <c r="F1831" s="256"/>
      <c r="G1831" s="257"/>
      <c r="H1831" s="258">
        <f>ROUND(H1828*F1831,2)</f>
        <v>0</v>
      </c>
      <c r="I1831" s="218"/>
      <c r="J1831" s="219"/>
    </row>
    <row r="1832" spans="1:10" x14ac:dyDescent="0.25">
      <c r="A1832" s="227" t="s">
        <v>421</v>
      </c>
      <c r="B1832" s="231"/>
      <c r="C1832" s="253" t="s">
        <v>375</v>
      </c>
      <c r="D1832" s="254"/>
      <c r="E1832" s="255"/>
      <c r="F1832" s="256"/>
      <c r="G1832" s="257"/>
      <c r="H1832" s="258">
        <f>ROUND(H1828*F1832,2)</f>
        <v>0</v>
      </c>
      <c r="I1832" s="224"/>
      <c r="J1832" s="219">
        <f>SUM(J1830:J1831)</f>
        <v>0</v>
      </c>
    </row>
    <row r="1833" spans="1:10" x14ac:dyDescent="0.25">
      <c r="A1833" s="188"/>
      <c r="B1833" s="277"/>
      <c r="C1833" s="253" t="s">
        <v>377</v>
      </c>
      <c r="D1833" s="254"/>
      <c r="E1833" s="255"/>
      <c r="F1833" s="256"/>
      <c r="G1833" s="257"/>
      <c r="H1833" s="258">
        <f>ROUND(H1832*F1833,2)</f>
        <v>0</v>
      </c>
      <c r="I1833" s="224"/>
      <c r="J1833" s="225"/>
    </row>
    <row r="1834" spans="1:10" ht="15.75" thickBot="1" x14ac:dyDescent="0.3">
      <c r="A1834" s="188" t="s">
        <v>423</v>
      </c>
      <c r="B1834" s="277"/>
      <c r="C1834" s="226" t="s">
        <v>450</v>
      </c>
      <c r="D1834" s="188"/>
      <c r="E1834" s="221"/>
      <c r="F1834" s="221"/>
      <c r="G1834" s="259"/>
      <c r="H1834" s="260">
        <f>SUM(H1830:H1833)</f>
        <v>0</v>
      </c>
      <c r="I1834" s="240" t="e">
        <f>SUM(J1814:J1833)/2</f>
        <v>#REF!</v>
      </c>
      <c r="J1834" s="293" t="e">
        <f>IF($A$2="CD",IF($A$3=1,ROUND(SUM(J1814:J1833)/2,0),IF($A$3=3,ROUND(SUM(J1814:J1833)/2,-1),SUM(J1814:J1833)/2)),SUM(J1814:J1833)/2)</f>
        <v>#REF!</v>
      </c>
    </row>
    <row r="1835" spans="1:10" ht="16.5" thickTop="1" thickBot="1" x14ac:dyDescent="0.3">
      <c r="A1835" s="188" t="s">
        <v>446</v>
      </c>
      <c r="B1835" s="277"/>
      <c r="C1835" s="304"/>
      <c r="D1835" s="305"/>
      <c r="E1835" s="295"/>
      <c r="F1835" s="296" t="s">
        <v>452</v>
      </c>
      <c r="G1835" s="306">
        <f>H1834+H1828</f>
        <v>0</v>
      </c>
      <c r="H1835" s="298">
        <f>IF($A$3=2,ROUND((H1828+H1834),2),IF($A$3=3,ROUND((H1828+H1834),-1),ROUND((H1828+H1834),0)))</f>
        <v>0</v>
      </c>
      <c r="I1835" s="224"/>
      <c r="J1835" s="252"/>
    </row>
    <row r="1836" spans="1:10" ht="15.75" thickTop="1" x14ac:dyDescent="0.25">
      <c r="A1836" s="212" t="s">
        <v>361</v>
      </c>
      <c r="B1836" s="277"/>
      <c r="C1836" s="199"/>
      <c r="D1836" s="200"/>
      <c r="E1836" s="21"/>
      <c r="F1836" s="21"/>
      <c r="G1836" s="21"/>
      <c r="H1836" s="21"/>
      <c r="I1836" s="224"/>
      <c r="J1836" s="219" t="e">
        <f>ROUND(J1834*#REF!,2)</f>
        <v>#REF!</v>
      </c>
    </row>
    <row r="1837" spans="1:10" ht="15.75" thickBot="1" x14ac:dyDescent="0.3">
      <c r="A1837" s="212" t="s">
        <v>447</v>
      </c>
      <c r="B1837" s="277"/>
      <c r="C1837" s="199"/>
      <c r="D1837" s="200"/>
      <c r="E1837" s="21"/>
      <c r="F1837" s="21"/>
      <c r="G1837" s="21"/>
      <c r="H1837" s="21"/>
      <c r="I1837" s="224"/>
      <c r="J1837" s="219" t="e">
        <f>ROUND(J1834*#REF!,2)</f>
        <v>#REF!</v>
      </c>
    </row>
    <row r="1838" spans="1:10" ht="15.75" thickTop="1" x14ac:dyDescent="0.25">
      <c r="A1838" s="212" t="s">
        <v>448</v>
      </c>
      <c r="B1838" s="277"/>
      <c r="C1838" s="399" t="s">
        <v>351</v>
      </c>
      <c r="D1838" s="400"/>
      <c r="E1838" s="400"/>
      <c r="F1838" s="400"/>
      <c r="G1838" s="204"/>
      <c r="H1838" s="205" t="s">
        <v>440</v>
      </c>
      <c r="I1838" s="224"/>
      <c r="J1838" s="219" t="e">
        <f>ROUND(J1834*#REF!,2)</f>
        <v>#REF!</v>
      </c>
    </row>
    <row r="1839" spans="1:10" x14ac:dyDescent="0.25">
      <c r="A1839" s="212" t="s">
        <v>379</v>
      </c>
      <c r="B1839" s="277"/>
      <c r="C1839" s="401"/>
      <c r="D1839" s="402"/>
      <c r="E1839" s="402"/>
      <c r="F1839" s="402"/>
      <c r="G1839" s="208"/>
      <c r="H1839" s="209" t="s">
        <v>748</v>
      </c>
      <c r="I1839" s="224"/>
      <c r="J1839" s="219" t="e">
        <f>ROUND(J1838*#REF!,2)</f>
        <v>#REF!</v>
      </c>
    </row>
    <row r="1840" spans="1:10" x14ac:dyDescent="0.25">
      <c r="A1840" s="188" t="s">
        <v>449</v>
      </c>
      <c r="B1840" s="277"/>
      <c r="C1840" s="213" t="s">
        <v>73</v>
      </c>
      <c r="D1840" s="214" t="s">
        <v>74</v>
      </c>
      <c r="E1840" s="215" t="s">
        <v>75</v>
      </c>
      <c r="F1840" s="215" t="s">
        <v>393</v>
      </c>
      <c r="G1840" s="216" t="s">
        <v>394</v>
      </c>
      <c r="H1840" s="217" t="s">
        <v>77</v>
      </c>
      <c r="I1840" s="224"/>
      <c r="J1840" s="261" t="e">
        <f>SUM(J1836:J1839)</f>
        <v>#REF!</v>
      </c>
    </row>
    <row r="1841" spans="1:10" ht="15.75" thickBot="1" x14ac:dyDescent="0.3">
      <c r="A1841" s="188" t="s">
        <v>451</v>
      </c>
      <c r="B1841" s="277"/>
      <c r="C1841" s="220"/>
      <c r="D1841" s="188"/>
      <c r="E1841" s="221"/>
      <c r="F1841" s="221"/>
      <c r="G1841" s="222"/>
      <c r="H1841" s="223"/>
      <c r="I1841" s="240"/>
      <c r="J1841" s="293" t="e">
        <f>IF($A$3=2,ROUND((J1834+J1840),2),IF($A$3=3,ROUND((J1834+J1840),-1),ROUND((J1834+J1840),0)))</f>
        <v>#REF!</v>
      </c>
    </row>
    <row r="1842" spans="1:10" ht="15.75" thickTop="1" x14ac:dyDescent="0.25">
      <c r="C1842" s="226" t="s">
        <v>396</v>
      </c>
      <c r="D1842" s="188"/>
      <c r="E1842" s="221"/>
      <c r="F1842" s="221"/>
      <c r="G1842" s="222"/>
      <c r="H1842" s="223"/>
      <c r="I1842" s="201"/>
      <c r="J1842" s="202"/>
    </row>
    <row r="1843" spans="1:10" ht="15.75" thickBot="1" x14ac:dyDescent="0.3">
      <c r="C1843" s="213" t="s">
        <v>398</v>
      </c>
      <c r="D1843" s="214" t="s">
        <v>399</v>
      </c>
      <c r="E1843" s="215"/>
      <c r="F1843" s="215"/>
      <c r="G1843" s="216"/>
      <c r="H1843" s="217">
        <f>TRUNC(E1843* (1 + F1843 / 100) * G1843,2)</f>
        <v>0</v>
      </c>
      <c r="I1843" s="201"/>
      <c r="J1843" s="202"/>
    </row>
    <row r="1844" spans="1:10" ht="15.75" thickTop="1" x14ac:dyDescent="0.25">
      <c r="A1844" s="188" t="s">
        <v>749</v>
      </c>
      <c r="B1844" s="203"/>
      <c r="C1844" s="213" t="s">
        <v>692</v>
      </c>
      <c r="D1844" s="214" t="s">
        <v>74</v>
      </c>
      <c r="E1844" s="215"/>
      <c r="F1844" s="215"/>
      <c r="G1844" s="216"/>
      <c r="H1844" s="217">
        <f>TRUNC(E1844* (1 + F1844 / 100) * G1844,2)</f>
        <v>0</v>
      </c>
      <c r="I1844" s="206" t="s">
        <v>389</v>
      </c>
      <c r="J1844" s="207" t="s">
        <v>390</v>
      </c>
    </row>
    <row r="1845" spans="1:10" x14ac:dyDescent="0.25">
      <c r="A1845" s="188"/>
      <c r="B1845" s="203"/>
      <c r="C1845" s="213" t="s">
        <v>717</v>
      </c>
      <c r="D1845" s="214" t="s">
        <v>74</v>
      </c>
      <c r="E1845" s="215"/>
      <c r="F1845" s="215"/>
      <c r="G1845" s="216"/>
      <c r="H1845" s="217">
        <f>TRUNC(E1845* (1 + F1845 / 100) * G1845,2)</f>
        <v>0</v>
      </c>
      <c r="I1845" s="246" t="e">
        <f>#REF!</f>
        <v>#REF!</v>
      </c>
      <c r="J1845" s="211"/>
    </row>
    <row r="1846" spans="1:10" x14ac:dyDescent="0.25">
      <c r="A1846" s="212" t="s">
        <v>392</v>
      </c>
      <c r="B1846" s="203"/>
      <c r="C1846" s="213" t="s">
        <v>640</v>
      </c>
      <c r="D1846" s="214" t="s">
        <v>434</v>
      </c>
      <c r="E1846" s="215"/>
      <c r="F1846" s="215"/>
      <c r="G1846" s="216"/>
      <c r="H1846" s="217">
        <f>TRUNC(E1846* (1 + F1846 / 100) * G1846,2)</f>
        <v>0</v>
      </c>
      <c r="I1846" s="218"/>
      <c r="J1846" s="219" t="s">
        <v>77</v>
      </c>
    </row>
    <row r="1847" spans="1:10" x14ac:dyDescent="0.25">
      <c r="A1847" s="212"/>
      <c r="B1847" s="203"/>
      <c r="C1847" s="220"/>
      <c r="D1847" s="188"/>
      <c r="E1847" s="221"/>
      <c r="F1847" s="221"/>
      <c r="G1847" s="222" t="s">
        <v>406</v>
      </c>
      <c r="H1847" s="228">
        <f>SUM(H1842:H1846)</f>
        <v>0</v>
      </c>
      <c r="I1847" s="224"/>
      <c r="J1847" s="225"/>
    </row>
    <row r="1848" spans="1:10" x14ac:dyDescent="0.25">
      <c r="A1848" s="212" t="s">
        <v>395</v>
      </c>
      <c r="B1848" s="203"/>
      <c r="C1848" s="226" t="s">
        <v>408</v>
      </c>
      <c r="D1848" s="188"/>
      <c r="E1848" s="221"/>
      <c r="F1848" s="221"/>
      <c r="G1848" s="222"/>
      <c r="H1848" s="223"/>
      <c r="I1848" s="224"/>
      <c r="J1848" s="225"/>
    </row>
    <row r="1849" spans="1:10" x14ac:dyDescent="0.25">
      <c r="A1849" s="212">
        <v>100608</v>
      </c>
      <c r="B1849" s="203" t="s">
        <v>397</v>
      </c>
      <c r="C1849" s="213" t="s">
        <v>467</v>
      </c>
      <c r="D1849" s="214" t="s">
        <v>410</v>
      </c>
      <c r="E1849" s="215"/>
      <c r="F1849" s="215"/>
      <c r="G1849" s="216"/>
      <c r="H1849" s="217">
        <f>TRUNC(E1849* (1 + F1849 / 100) * G1849,2)</f>
        <v>0</v>
      </c>
      <c r="I1849" s="218" t="e">
        <f>I1845 * (#REF! * (1+#REF!/100))</f>
        <v>#REF!</v>
      </c>
      <c r="J1849" s="219" t="e">
        <f>#REF! * I1845</f>
        <v>#REF!</v>
      </c>
    </row>
    <row r="1850" spans="1:10" x14ac:dyDescent="0.25">
      <c r="A1850" s="212">
        <v>101197</v>
      </c>
      <c r="B1850" s="203" t="s">
        <v>459</v>
      </c>
      <c r="C1850" s="220"/>
      <c r="D1850" s="188"/>
      <c r="E1850" s="221"/>
      <c r="F1850" s="221"/>
      <c r="G1850" s="222" t="s">
        <v>412</v>
      </c>
      <c r="H1850" s="228">
        <f>SUM(H1848:H1849)</f>
        <v>0</v>
      </c>
      <c r="I1850" s="218" t="e">
        <f>I1845 * (#REF! * (1+#REF!/100))</f>
        <v>#REF!</v>
      </c>
      <c r="J1850" s="219" t="e">
        <f>#REF! * I1845</f>
        <v>#REF!</v>
      </c>
    </row>
    <row r="1851" spans="1:10" x14ac:dyDescent="0.25">
      <c r="A1851" s="212">
        <v>101948</v>
      </c>
      <c r="B1851" s="203" t="s">
        <v>457</v>
      </c>
      <c r="C1851" s="230" t="s">
        <v>414</v>
      </c>
      <c r="D1851" s="188"/>
      <c r="E1851" s="221"/>
      <c r="F1851" s="221"/>
      <c r="G1851" s="222"/>
      <c r="H1851" s="223"/>
      <c r="I1851" s="218" t="e">
        <f>I1845 * (#REF! * (1+#REF!/100))</f>
        <v>#REF!</v>
      </c>
      <c r="J1851" s="219" t="e">
        <f>#REF! * I1845</f>
        <v>#REF!</v>
      </c>
    </row>
    <row r="1852" spans="1:10" x14ac:dyDescent="0.25">
      <c r="A1852" s="212">
        <v>107106</v>
      </c>
      <c r="B1852" s="203" t="s">
        <v>397</v>
      </c>
      <c r="C1852" s="213" t="s">
        <v>415</v>
      </c>
      <c r="D1852" s="214" t="s">
        <v>416</v>
      </c>
      <c r="E1852" s="215"/>
      <c r="F1852" s="215"/>
      <c r="G1852" s="216"/>
      <c r="H1852" s="217">
        <f>TRUNC(E1852* (1 + F1852 / 100) * G1852,2)</f>
        <v>0</v>
      </c>
      <c r="I1852" s="218" t="e">
        <f>I1845 * (#REF! * (1+#REF!/100))</f>
        <v>#REF!</v>
      </c>
      <c r="J1852" s="219" t="e">
        <f>#REF! * I1845</f>
        <v>#REF!</v>
      </c>
    </row>
    <row r="1853" spans="1:10" x14ac:dyDescent="0.25">
      <c r="A1853" s="212">
        <v>109081</v>
      </c>
      <c r="B1853" s="203"/>
      <c r="C1853" s="213" t="s">
        <v>443</v>
      </c>
      <c r="D1853" s="214" t="s">
        <v>444</v>
      </c>
      <c r="E1853" s="215"/>
      <c r="F1853" s="215"/>
      <c r="G1853" s="216"/>
      <c r="H1853" s="217">
        <f>TRUNC(E1853* (1 + F1853 / 100) * G1853,2)</f>
        <v>0</v>
      </c>
      <c r="I1853" s="218" t="e">
        <f>I1845 * (#REF! * (1+#REF!/100))</f>
        <v>#REF!</v>
      </c>
      <c r="J1853" s="219" t="e">
        <f>#REF! * I1845</f>
        <v>#REF!</v>
      </c>
    </row>
    <row r="1854" spans="1:10" x14ac:dyDescent="0.25">
      <c r="A1854" s="227" t="s">
        <v>405</v>
      </c>
      <c r="B1854" s="203"/>
      <c r="C1854" s="220"/>
      <c r="D1854" s="188"/>
      <c r="E1854" s="221"/>
      <c r="F1854" s="221"/>
      <c r="G1854" s="222" t="s">
        <v>418</v>
      </c>
      <c r="H1854" s="228">
        <f>SUM(H1851:H1853)</f>
        <v>0</v>
      </c>
      <c r="I1854" s="224"/>
      <c r="J1854" s="229" t="e">
        <f>SUM(J1848:J1853)</f>
        <v>#REF!</v>
      </c>
    </row>
    <row r="1855" spans="1:10" x14ac:dyDescent="0.25">
      <c r="A1855" s="212" t="s">
        <v>407</v>
      </c>
      <c r="B1855" s="203"/>
      <c r="C1855" s="226" t="s">
        <v>420</v>
      </c>
      <c r="D1855" s="188"/>
      <c r="E1855" s="221"/>
      <c r="F1855" s="221"/>
      <c r="G1855" s="222"/>
      <c r="H1855" s="223"/>
      <c r="I1855" s="224"/>
      <c r="J1855" s="225"/>
    </row>
    <row r="1856" spans="1:10" x14ac:dyDescent="0.25">
      <c r="A1856" s="212">
        <v>200017</v>
      </c>
      <c r="B1856" s="203" t="s">
        <v>408</v>
      </c>
      <c r="C1856" s="213"/>
      <c r="D1856" s="214"/>
      <c r="E1856" s="215"/>
      <c r="F1856" s="215"/>
      <c r="G1856" s="216"/>
      <c r="H1856" s="217"/>
      <c r="I1856" s="218" t="e">
        <f>I1845 * (#REF! * (1+#REF!/100))</f>
        <v>#REF!</v>
      </c>
      <c r="J1856" s="219" t="e">
        <f>#REF! * I1845</f>
        <v>#REF!</v>
      </c>
    </row>
    <row r="1857" spans="1:10" x14ac:dyDescent="0.25">
      <c r="A1857" s="212">
        <v>207103</v>
      </c>
      <c r="B1857" s="203" t="s">
        <v>408</v>
      </c>
      <c r="C1857" s="220"/>
      <c r="D1857" s="188"/>
      <c r="E1857" s="221"/>
      <c r="F1857" s="221"/>
      <c r="G1857" s="222" t="s">
        <v>422</v>
      </c>
      <c r="H1857" s="217">
        <f>SUM(H1855:H1856)</f>
        <v>0</v>
      </c>
      <c r="I1857" s="218" t="e">
        <f>I1845 * (#REF! * (1+#REF!/100))</f>
        <v>#REF!</v>
      </c>
      <c r="J1857" s="219" t="e">
        <f>#REF! * I1845</f>
        <v>#REF!</v>
      </c>
    </row>
    <row r="1858" spans="1:10" x14ac:dyDescent="0.25">
      <c r="A1858" s="227" t="s">
        <v>411</v>
      </c>
      <c r="B1858" s="203"/>
      <c r="C1858" s="220"/>
      <c r="D1858" s="188"/>
      <c r="E1858" s="221"/>
      <c r="F1858" s="221"/>
      <c r="G1858" s="222"/>
      <c r="H1858" s="223"/>
      <c r="I1858" s="224"/>
      <c r="J1858" s="229" t="e">
        <f>SUM(J1855:J1857)</f>
        <v>#REF!</v>
      </c>
    </row>
    <row r="1859" spans="1:10" ht="15.75" thickBot="1" x14ac:dyDescent="0.3">
      <c r="A1859" s="212" t="s">
        <v>413</v>
      </c>
      <c r="B1859" s="203"/>
      <c r="C1859" s="234"/>
      <c r="D1859" s="235"/>
      <c r="E1859" s="295"/>
      <c r="F1859" s="296" t="s">
        <v>424</v>
      </c>
      <c r="G1859" s="297">
        <f>SUM(H1840:H1858)/2</f>
        <v>0</v>
      </c>
      <c r="H1859" s="298"/>
      <c r="I1859" s="224"/>
      <c r="J1859" s="225"/>
    </row>
    <row r="1860" spans="1:10" ht="15.75" thickTop="1" x14ac:dyDescent="0.25">
      <c r="A1860" s="212">
        <v>300026</v>
      </c>
      <c r="B1860" s="203" t="s">
        <v>414</v>
      </c>
      <c r="C1860" s="247" t="s">
        <v>371</v>
      </c>
      <c r="D1860" s="248"/>
      <c r="E1860" s="249"/>
      <c r="F1860" s="249"/>
      <c r="G1860" s="250"/>
      <c r="H1860" s="251"/>
      <c r="I1860" s="218" t="e">
        <f>I1845 * (#REF! * (1+#REF!/100))</f>
        <v>#REF!</v>
      </c>
      <c r="J1860" s="219" t="e">
        <f>#REF! * I1845</f>
        <v>#REF!</v>
      </c>
    </row>
    <row r="1861" spans="1:10" x14ac:dyDescent="0.25">
      <c r="A1861" s="227" t="s">
        <v>417</v>
      </c>
      <c r="B1861" s="203"/>
      <c r="C1861" s="253" t="s">
        <v>373</v>
      </c>
      <c r="D1861" s="254"/>
      <c r="E1861" s="255"/>
      <c r="F1861" s="256"/>
      <c r="G1861" s="257"/>
      <c r="H1861" s="258">
        <f>ROUND(H1859*F1861,2)</f>
        <v>0</v>
      </c>
      <c r="I1861" s="224"/>
      <c r="J1861" s="229" t="e">
        <f>SUM(J1859:J1860)</f>
        <v>#REF!</v>
      </c>
    </row>
    <row r="1862" spans="1:10" x14ac:dyDescent="0.25">
      <c r="A1862" s="188" t="s">
        <v>419</v>
      </c>
      <c r="B1862" s="231"/>
      <c r="C1862" s="253" t="s">
        <v>374</v>
      </c>
      <c r="D1862" s="254"/>
      <c r="E1862" s="255"/>
      <c r="F1862" s="256"/>
      <c r="G1862" s="257"/>
      <c r="H1862" s="258">
        <f>ROUND(H1859*F1862,2)</f>
        <v>0</v>
      </c>
      <c r="I1862" s="224"/>
      <c r="J1862" s="225"/>
    </row>
    <row r="1863" spans="1:10" x14ac:dyDescent="0.25">
      <c r="A1863" s="212"/>
      <c r="B1863" s="203"/>
      <c r="C1863" s="253" t="s">
        <v>375</v>
      </c>
      <c r="D1863" s="254"/>
      <c r="E1863" s="255"/>
      <c r="F1863" s="256"/>
      <c r="G1863" s="257"/>
      <c r="H1863" s="258">
        <f>ROUND(H1859*F1863,2)</f>
        <v>0</v>
      </c>
      <c r="I1863" s="218"/>
      <c r="J1863" s="219"/>
    </row>
    <row r="1864" spans="1:10" x14ac:dyDescent="0.25">
      <c r="A1864" s="227" t="s">
        <v>421</v>
      </c>
      <c r="B1864" s="231"/>
      <c r="C1864" s="253" t="s">
        <v>377</v>
      </c>
      <c r="D1864" s="254"/>
      <c r="E1864" s="255"/>
      <c r="F1864" s="256"/>
      <c r="G1864" s="257"/>
      <c r="H1864" s="258">
        <f>ROUND(H1863*F1864,2)</f>
        <v>0</v>
      </c>
      <c r="I1864" s="224"/>
      <c r="J1864" s="219">
        <f>SUM(J1862:J1863)</f>
        <v>0</v>
      </c>
    </row>
    <row r="1865" spans="1:10" x14ac:dyDescent="0.25">
      <c r="A1865" s="188"/>
      <c r="B1865" s="232"/>
      <c r="C1865" s="226" t="s">
        <v>450</v>
      </c>
      <c r="D1865" s="188"/>
      <c r="E1865" s="221"/>
      <c r="F1865" s="221"/>
      <c r="G1865" s="259"/>
      <c r="H1865" s="260">
        <f>SUM(H1861:H1864)</f>
        <v>0</v>
      </c>
      <c r="I1865" s="224"/>
      <c r="J1865" s="225"/>
    </row>
    <row r="1866" spans="1:10" ht="15.75" thickBot="1" x14ac:dyDescent="0.3">
      <c r="A1866" s="188" t="s">
        <v>423</v>
      </c>
      <c r="B1866" s="232"/>
      <c r="C1866" s="304"/>
      <c r="D1866" s="305"/>
      <c r="E1866" s="295"/>
      <c r="F1866" s="296" t="s">
        <v>452</v>
      </c>
      <c r="G1866" s="306">
        <f>H1865+H1859</f>
        <v>0</v>
      </c>
      <c r="H1866" s="298">
        <f>IF($A$3=2,ROUND((H1859+H1865),2),IF($A$3=3,ROUND((H1859+H1865),-1),ROUND((H1859+H1865),0)))</f>
        <v>0</v>
      </c>
      <c r="I1866" s="240" t="e">
        <f>SUM(J1846:J1865)/2</f>
        <v>#REF!</v>
      </c>
      <c r="J1866" s="293" t="e">
        <f>IF($A$2="CD",IF($A$3=1,ROUND(SUM(J1846:J1865)/2,0),IF($A$3=3,ROUND(SUM(J1846:J1865)/2,-1),SUM(J1846:J1865)/2)),SUM(J1846:J1865)/2)</f>
        <v>#REF!</v>
      </c>
    </row>
    <row r="1867" spans="1:10" ht="16.5" thickTop="1" thickBot="1" x14ac:dyDescent="0.3">
      <c r="A1867" s="188" t="s">
        <v>446</v>
      </c>
      <c r="B1867" s="232"/>
      <c r="C1867" s="199"/>
      <c r="D1867" s="200"/>
      <c r="E1867" s="21"/>
      <c r="F1867" s="21"/>
      <c r="G1867" s="21"/>
      <c r="H1867" s="21"/>
      <c r="I1867" s="224"/>
      <c r="J1867" s="252"/>
    </row>
    <row r="1868" spans="1:10" ht="15.75" thickTop="1" x14ac:dyDescent="0.25">
      <c r="A1868" s="212" t="s">
        <v>448</v>
      </c>
      <c r="B1868" s="232"/>
      <c r="C1868" s="399" t="s">
        <v>248</v>
      </c>
      <c r="D1868" s="400"/>
      <c r="E1868" s="400"/>
      <c r="F1868" s="400"/>
      <c r="G1868" s="204"/>
      <c r="H1868" s="205" t="s">
        <v>440</v>
      </c>
      <c r="I1868" s="224"/>
      <c r="J1868" s="219" t="e">
        <f>ROUND(J1866*#REF!,2)</f>
        <v>#REF!</v>
      </c>
    </row>
    <row r="1869" spans="1:10" x14ac:dyDescent="0.25">
      <c r="A1869" s="212" t="s">
        <v>379</v>
      </c>
      <c r="B1869" s="232"/>
      <c r="C1869" s="401"/>
      <c r="D1869" s="402"/>
      <c r="E1869" s="402"/>
      <c r="F1869" s="402"/>
      <c r="G1869" s="208"/>
      <c r="H1869" s="209" t="s">
        <v>750</v>
      </c>
      <c r="I1869" s="224"/>
      <c r="J1869" s="219" t="e">
        <f>ROUND(J1868*#REF!,2)</f>
        <v>#REF!</v>
      </c>
    </row>
    <row r="1870" spans="1:10" x14ac:dyDescent="0.25">
      <c r="A1870" s="188" t="s">
        <v>449</v>
      </c>
      <c r="B1870" s="232"/>
      <c r="C1870" s="213" t="s">
        <v>73</v>
      </c>
      <c r="D1870" s="214" t="s">
        <v>74</v>
      </c>
      <c r="E1870" s="215" t="s">
        <v>75</v>
      </c>
      <c r="F1870" s="215" t="s">
        <v>393</v>
      </c>
      <c r="G1870" s="216" t="s">
        <v>394</v>
      </c>
      <c r="H1870" s="217" t="s">
        <v>77</v>
      </c>
      <c r="I1870" s="233"/>
      <c r="J1870" s="261" t="e">
        <f>SUM(J1868:J1869)</f>
        <v>#REF!</v>
      </c>
    </row>
    <row r="1871" spans="1:10" ht="15.75" thickBot="1" x14ac:dyDescent="0.3">
      <c r="A1871" s="188" t="s">
        <v>451</v>
      </c>
      <c r="B1871" s="232"/>
      <c r="C1871" s="220"/>
      <c r="D1871" s="188"/>
      <c r="E1871" s="221"/>
      <c r="F1871" s="221"/>
      <c r="G1871" s="222"/>
      <c r="H1871" s="223"/>
      <c r="I1871" s="240"/>
      <c r="J1871" s="293" t="e">
        <f>IF($A$3=2,ROUND((J1866+J1870),2),IF($A$3=3,ROUND((J1866+J1870),-1),ROUND((J1866+J1870),0)))</f>
        <v>#REF!</v>
      </c>
    </row>
    <row r="1872" spans="1:10" ht="15.75" thickTop="1" x14ac:dyDescent="0.25">
      <c r="C1872" s="226" t="s">
        <v>396</v>
      </c>
      <c r="D1872" s="188"/>
      <c r="E1872" s="221"/>
      <c r="F1872" s="221"/>
      <c r="G1872" s="222"/>
      <c r="H1872" s="223"/>
      <c r="I1872" s="201"/>
      <c r="J1872" s="202"/>
    </row>
    <row r="1873" spans="1:10" x14ac:dyDescent="0.25">
      <c r="C1873" s="213" t="s">
        <v>663</v>
      </c>
      <c r="D1873" s="214" t="s">
        <v>74</v>
      </c>
      <c r="E1873" s="215"/>
      <c r="F1873" s="215"/>
      <c r="G1873" s="216"/>
      <c r="H1873" s="217">
        <f t="shared" ref="H1873:H1880" si="10">TRUNC(E1873* (1 + F1873 / 100) * G1873,2)</f>
        <v>0</v>
      </c>
      <c r="I1873" s="201"/>
      <c r="J1873" s="202"/>
    </row>
    <row r="1874" spans="1:10" ht="15.75" thickBot="1" x14ac:dyDescent="0.3">
      <c r="C1874" s="213" t="s">
        <v>664</v>
      </c>
      <c r="D1874" s="214" t="s">
        <v>74</v>
      </c>
      <c r="E1874" s="215"/>
      <c r="F1874" s="215"/>
      <c r="G1874" s="216"/>
      <c r="H1874" s="217">
        <f t="shared" si="10"/>
        <v>0</v>
      </c>
      <c r="I1874" s="201"/>
      <c r="J1874" s="202"/>
    </row>
    <row r="1875" spans="1:10" ht="24.75" thickTop="1" x14ac:dyDescent="0.25">
      <c r="A1875" s="188" t="s">
        <v>751</v>
      </c>
      <c r="B1875" s="203"/>
      <c r="C1875" s="213" t="s">
        <v>665</v>
      </c>
      <c r="D1875" s="214" t="s">
        <v>404</v>
      </c>
      <c r="E1875" s="215"/>
      <c r="F1875" s="215"/>
      <c r="G1875" s="216"/>
      <c r="H1875" s="217">
        <f t="shared" si="10"/>
        <v>0</v>
      </c>
      <c r="I1875" s="206" t="s">
        <v>389</v>
      </c>
      <c r="J1875" s="207" t="s">
        <v>390</v>
      </c>
    </row>
    <row r="1876" spans="1:10" x14ac:dyDescent="0.25">
      <c r="A1876" s="188"/>
      <c r="B1876" s="203"/>
      <c r="C1876" s="213" t="s">
        <v>666</v>
      </c>
      <c r="D1876" s="214" t="s">
        <v>74</v>
      </c>
      <c r="E1876" s="215"/>
      <c r="F1876" s="215"/>
      <c r="G1876" s="216"/>
      <c r="H1876" s="217">
        <f t="shared" si="10"/>
        <v>0</v>
      </c>
      <c r="I1876" s="246" t="e">
        <f>#REF!</f>
        <v>#REF!</v>
      </c>
      <c r="J1876" s="211"/>
    </row>
    <row r="1877" spans="1:10" x14ac:dyDescent="0.25">
      <c r="A1877" s="212" t="s">
        <v>392</v>
      </c>
      <c r="B1877" s="203"/>
      <c r="C1877" s="213" t="s">
        <v>667</v>
      </c>
      <c r="D1877" s="214" t="s">
        <v>434</v>
      </c>
      <c r="E1877" s="215"/>
      <c r="F1877" s="215"/>
      <c r="G1877" s="216"/>
      <c r="H1877" s="217">
        <f t="shared" si="10"/>
        <v>0</v>
      </c>
      <c r="I1877" s="218"/>
      <c r="J1877" s="219" t="s">
        <v>77</v>
      </c>
    </row>
    <row r="1878" spans="1:10" x14ac:dyDescent="0.25">
      <c r="A1878" s="212"/>
      <c r="B1878" s="203"/>
      <c r="C1878" s="213" t="s">
        <v>642</v>
      </c>
      <c r="D1878" s="214" t="s">
        <v>512</v>
      </c>
      <c r="E1878" s="215"/>
      <c r="F1878" s="215"/>
      <c r="G1878" s="216"/>
      <c r="H1878" s="217">
        <f t="shared" si="10"/>
        <v>0</v>
      </c>
      <c r="I1878" s="224"/>
      <c r="J1878" s="225"/>
    </row>
    <row r="1879" spans="1:10" x14ac:dyDescent="0.25">
      <c r="A1879" s="212" t="s">
        <v>395</v>
      </c>
      <c r="B1879" s="203"/>
      <c r="C1879" s="213" t="s">
        <v>668</v>
      </c>
      <c r="D1879" s="214" t="s">
        <v>74</v>
      </c>
      <c r="E1879" s="215"/>
      <c r="F1879" s="215"/>
      <c r="G1879" s="216"/>
      <c r="H1879" s="217">
        <f t="shared" si="10"/>
        <v>0</v>
      </c>
      <c r="I1879" s="224"/>
      <c r="J1879" s="225"/>
    </row>
    <row r="1880" spans="1:10" x14ac:dyDescent="0.25">
      <c r="A1880" s="212">
        <v>100053</v>
      </c>
      <c r="B1880" s="203" t="s">
        <v>397</v>
      </c>
      <c r="C1880" s="213" t="s">
        <v>669</v>
      </c>
      <c r="D1880" s="214" t="s">
        <v>106</v>
      </c>
      <c r="E1880" s="215"/>
      <c r="F1880" s="215"/>
      <c r="G1880" s="216"/>
      <c r="H1880" s="217">
        <f t="shared" si="10"/>
        <v>0</v>
      </c>
      <c r="I1880" s="218" t="e">
        <f>I1876 * (#REF! * (1+#REF!/100))</f>
        <v>#REF!</v>
      </c>
      <c r="J1880" s="219" t="e">
        <f>#REF! * I1876</f>
        <v>#REF!</v>
      </c>
    </row>
    <row r="1881" spans="1:10" x14ac:dyDescent="0.25">
      <c r="A1881" s="212">
        <v>101117</v>
      </c>
      <c r="B1881" s="203" t="s">
        <v>397</v>
      </c>
      <c r="C1881" s="220"/>
      <c r="D1881" s="188"/>
      <c r="E1881" s="221"/>
      <c r="F1881" s="221"/>
      <c r="G1881" s="222" t="s">
        <v>406</v>
      </c>
      <c r="H1881" s="228">
        <f>SUM(H1872:H1880)</f>
        <v>0</v>
      </c>
      <c r="I1881" s="218" t="e">
        <f>I1876 * (#REF! * (1+#REF!/100))</f>
        <v>#REF!</v>
      </c>
      <c r="J1881" s="219" t="e">
        <f>#REF! * I1876</f>
        <v>#REF!</v>
      </c>
    </row>
    <row r="1882" spans="1:10" x14ac:dyDescent="0.25">
      <c r="A1882" s="212">
        <v>102450</v>
      </c>
      <c r="B1882" s="203" t="s">
        <v>400</v>
      </c>
      <c r="C1882" s="226" t="s">
        <v>408</v>
      </c>
      <c r="D1882" s="188"/>
      <c r="E1882" s="221"/>
      <c r="F1882" s="221"/>
      <c r="G1882" s="222"/>
      <c r="H1882" s="223"/>
      <c r="I1882" s="218" t="e">
        <f>I1876 * (#REF! * (1+#REF!/100))</f>
        <v>#REF!</v>
      </c>
      <c r="J1882" s="219" t="e">
        <f>#REF! * I1876</f>
        <v>#REF!</v>
      </c>
    </row>
    <row r="1883" spans="1:10" x14ac:dyDescent="0.25">
      <c r="A1883" s="212">
        <v>101487</v>
      </c>
      <c r="B1883" s="203" t="s">
        <v>432</v>
      </c>
      <c r="C1883" s="213" t="s">
        <v>670</v>
      </c>
      <c r="D1883" s="214" t="s">
        <v>410</v>
      </c>
      <c r="E1883" s="215"/>
      <c r="F1883" s="215"/>
      <c r="G1883" s="216"/>
      <c r="H1883" s="217">
        <f>TRUNC(E1883* (1 + F1883 / 100) * G1883,2)</f>
        <v>0</v>
      </c>
      <c r="I1883" s="218" t="e">
        <f>I1876 * (#REF! * (1+#REF!/100))</f>
        <v>#REF!</v>
      </c>
      <c r="J1883" s="219" t="e">
        <f>#REF! * I1876</f>
        <v>#REF!</v>
      </c>
    </row>
    <row r="1884" spans="1:10" x14ac:dyDescent="0.25">
      <c r="A1884" s="227" t="s">
        <v>405</v>
      </c>
      <c r="B1884" s="203"/>
      <c r="C1884" s="213" t="s">
        <v>514</v>
      </c>
      <c r="D1884" s="214" t="s">
        <v>410</v>
      </c>
      <c r="E1884" s="215"/>
      <c r="F1884" s="215"/>
      <c r="G1884" s="216"/>
      <c r="H1884" s="217">
        <f>TRUNC(E1884* (1 + F1884 / 100) * G1884,2)</f>
        <v>0</v>
      </c>
      <c r="I1884" s="224"/>
      <c r="J1884" s="229" t="e">
        <f>SUM(J1879:J1883)</f>
        <v>#REF!</v>
      </c>
    </row>
    <row r="1885" spans="1:10" x14ac:dyDescent="0.25">
      <c r="A1885" s="212" t="s">
        <v>407</v>
      </c>
      <c r="B1885" s="203"/>
      <c r="C1885" s="213" t="s">
        <v>467</v>
      </c>
      <c r="D1885" s="214" t="s">
        <v>410</v>
      </c>
      <c r="E1885" s="215"/>
      <c r="F1885" s="215"/>
      <c r="G1885" s="216"/>
      <c r="H1885" s="217">
        <f>TRUNC(E1885* (1 + F1885 / 100) * G1885,2)</f>
        <v>0</v>
      </c>
      <c r="I1885" s="224"/>
      <c r="J1885" s="225"/>
    </row>
    <row r="1886" spans="1:10" x14ac:dyDescent="0.25">
      <c r="A1886" s="212">
        <v>200026</v>
      </c>
      <c r="B1886" s="203" t="s">
        <v>408</v>
      </c>
      <c r="C1886" s="220"/>
      <c r="D1886" s="188"/>
      <c r="E1886" s="221"/>
      <c r="F1886" s="221"/>
      <c r="G1886" s="222" t="s">
        <v>412</v>
      </c>
      <c r="H1886" s="228">
        <f>SUM(H1882:H1885)</f>
        <v>0</v>
      </c>
      <c r="I1886" s="218" t="e">
        <f>I1876 * (#REF! * (1+#REF!/100))</f>
        <v>#REF!</v>
      </c>
      <c r="J1886" s="219" t="e">
        <f>#REF! * I1876</f>
        <v>#REF!</v>
      </c>
    </row>
    <row r="1887" spans="1:10" x14ac:dyDescent="0.25">
      <c r="A1887" s="227" t="s">
        <v>411</v>
      </c>
      <c r="B1887" s="203"/>
      <c r="C1887" s="230" t="s">
        <v>414</v>
      </c>
      <c r="D1887" s="188"/>
      <c r="E1887" s="221"/>
      <c r="F1887" s="221"/>
      <c r="G1887" s="222"/>
      <c r="H1887" s="223"/>
      <c r="I1887" s="224"/>
      <c r="J1887" s="229" t="e">
        <f>SUM(J1885:J1886)</f>
        <v>#REF!</v>
      </c>
    </row>
    <row r="1888" spans="1:10" x14ac:dyDescent="0.25">
      <c r="A1888" s="212" t="s">
        <v>413</v>
      </c>
      <c r="B1888" s="203"/>
      <c r="C1888" s="213" t="s">
        <v>415</v>
      </c>
      <c r="D1888" s="214" t="s">
        <v>416</v>
      </c>
      <c r="E1888" s="215"/>
      <c r="F1888" s="215"/>
      <c r="G1888" s="216"/>
      <c r="H1888" s="217">
        <f>TRUNC(E1888* (1 + F1888 / 100) * G1888,2)</f>
        <v>0</v>
      </c>
      <c r="I1888" s="224"/>
      <c r="J1888" s="225"/>
    </row>
    <row r="1889" spans="1:10" x14ac:dyDescent="0.25">
      <c r="A1889" s="212">
        <v>300026</v>
      </c>
      <c r="B1889" s="203" t="s">
        <v>414</v>
      </c>
      <c r="C1889" s="213" t="s">
        <v>443</v>
      </c>
      <c r="D1889" s="214" t="s">
        <v>444</v>
      </c>
      <c r="E1889" s="215"/>
      <c r="F1889" s="215"/>
      <c r="G1889" s="216"/>
      <c r="H1889" s="217">
        <f>TRUNC(E1889* (1 + F1889 / 100) * G1889,2)</f>
        <v>0</v>
      </c>
      <c r="I1889" s="218" t="e">
        <f>I1876 * (#REF! * (1+#REF!/100))</f>
        <v>#REF!</v>
      </c>
      <c r="J1889" s="219" t="e">
        <f>#REF! * I1876</f>
        <v>#REF!</v>
      </c>
    </row>
    <row r="1890" spans="1:10" x14ac:dyDescent="0.25">
      <c r="A1890" s="212">
        <v>300002</v>
      </c>
      <c r="B1890" s="203" t="s">
        <v>414</v>
      </c>
      <c r="C1890" s="213" t="s">
        <v>489</v>
      </c>
      <c r="D1890" s="214" t="s">
        <v>437</v>
      </c>
      <c r="E1890" s="215"/>
      <c r="F1890" s="215"/>
      <c r="G1890" s="216"/>
      <c r="H1890" s="217">
        <f>TRUNC(E1890* (1 + F1890 / 100) * G1890,2)</f>
        <v>0</v>
      </c>
      <c r="I1890" s="218" t="e">
        <f>I1876 * (#REF! * (1+#REF!/100))</f>
        <v>#REF!</v>
      </c>
      <c r="J1890" s="219" t="e">
        <f>#REF! * I1876</f>
        <v>#REF!</v>
      </c>
    </row>
    <row r="1891" spans="1:10" x14ac:dyDescent="0.25">
      <c r="A1891" s="227" t="s">
        <v>417</v>
      </c>
      <c r="B1891" s="203"/>
      <c r="C1891" s="220"/>
      <c r="D1891" s="188"/>
      <c r="E1891" s="221"/>
      <c r="F1891" s="221"/>
      <c r="G1891" s="222" t="s">
        <v>418</v>
      </c>
      <c r="H1891" s="228">
        <f>SUM(H1887:H1890)</f>
        <v>0</v>
      </c>
      <c r="I1891" s="224"/>
      <c r="J1891" s="229" t="e">
        <f>SUM(J1888:J1890)</f>
        <v>#REF!</v>
      </c>
    </row>
    <row r="1892" spans="1:10" x14ac:dyDescent="0.25">
      <c r="A1892" s="188" t="s">
        <v>419</v>
      </c>
      <c r="B1892" s="231"/>
      <c r="C1892" s="226" t="s">
        <v>420</v>
      </c>
      <c r="D1892" s="188"/>
      <c r="E1892" s="221"/>
      <c r="F1892" s="221"/>
      <c r="G1892" s="222"/>
      <c r="H1892" s="223"/>
      <c r="I1892" s="224"/>
      <c r="J1892" s="225"/>
    </row>
    <row r="1893" spans="1:10" x14ac:dyDescent="0.25">
      <c r="A1893" s="212"/>
      <c r="B1893" s="203"/>
      <c r="C1893" s="213"/>
      <c r="D1893" s="214"/>
      <c r="E1893" s="215"/>
      <c r="F1893" s="215"/>
      <c r="G1893" s="216"/>
      <c r="H1893" s="217"/>
      <c r="I1893" s="218"/>
      <c r="J1893" s="219"/>
    </row>
    <row r="1894" spans="1:10" x14ac:dyDescent="0.25">
      <c r="A1894" s="227" t="s">
        <v>421</v>
      </c>
      <c r="B1894" s="231"/>
      <c r="C1894" s="220"/>
      <c r="D1894" s="188"/>
      <c r="E1894" s="221"/>
      <c r="F1894" s="221"/>
      <c r="G1894" s="222" t="s">
        <v>422</v>
      </c>
      <c r="H1894" s="217">
        <f>SUM(H1892:H1893)</f>
        <v>0</v>
      </c>
      <c r="I1894" s="224"/>
      <c r="J1894" s="219">
        <f>SUM(J1892:J1893)</f>
        <v>0</v>
      </c>
    </row>
    <row r="1895" spans="1:10" x14ac:dyDescent="0.25">
      <c r="A1895" s="188"/>
      <c r="B1895" s="232"/>
      <c r="C1895" s="220"/>
      <c r="D1895" s="188"/>
      <c r="E1895" s="221"/>
      <c r="F1895" s="221"/>
      <c r="G1895" s="222"/>
      <c r="H1895" s="223"/>
      <c r="I1895" s="224"/>
      <c r="J1895" s="225"/>
    </row>
    <row r="1896" spans="1:10" ht="15.75" thickBot="1" x14ac:dyDescent="0.3">
      <c r="A1896" s="188" t="s">
        <v>423</v>
      </c>
      <c r="B1896" s="232"/>
      <c r="C1896" s="234"/>
      <c r="D1896" s="235"/>
      <c r="E1896" s="295"/>
      <c r="F1896" s="296" t="s">
        <v>424</v>
      </c>
      <c r="G1896" s="297">
        <f>SUM(H1870:H1895)/2</f>
        <v>0</v>
      </c>
      <c r="H1896" s="298"/>
      <c r="I1896" s="240" t="e">
        <f>SUM(J1877:J1895)/2</f>
        <v>#REF!</v>
      </c>
      <c r="J1896" s="293" t="e">
        <f>IF($A$2="CD",IF($A$3=1,ROUND(SUM(J1877:J1895)/2,0),IF($A$3=3,ROUND(SUM(J1877:J1895)/2,-1),SUM(J1877:J1895)/2)),SUM(J1877:J1895)/2)</f>
        <v>#REF!</v>
      </c>
    </row>
    <row r="1897" spans="1:10" ht="15.75" thickTop="1" x14ac:dyDescent="0.25">
      <c r="A1897" s="188" t="s">
        <v>446</v>
      </c>
      <c r="B1897" s="232"/>
      <c r="C1897" s="247" t="s">
        <v>371</v>
      </c>
      <c r="D1897" s="248"/>
      <c r="E1897" s="249"/>
      <c r="F1897" s="249"/>
      <c r="G1897" s="250"/>
      <c r="H1897" s="251"/>
      <c r="I1897" s="224"/>
      <c r="J1897" s="252"/>
    </row>
    <row r="1898" spans="1:10" x14ac:dyDescent="0.25">
      <c r="A1898" s="212" t="s">
        <v>361</v>
      </c>
      <c r="B1898" s="232"/>
      <c r="C1898" s="253" t="s">
        <v>373</v>
      </c>
      <c r="D1898" s="254"/>
      <c r="E1898" s="255"/>
      <c r="F1898" s="256"/>
      <c r="G1898" s="257"/>
      <c r="H1898" s="258">
        <f>ROUND(H1896*F1898,2)</f>
        <v>0</v>
      </c>
      <c r="I1898" s="224"/>
      <c r="J1898" s="219" t="e">
        <f>ROUND(J1896*#REF!,2)</f>
        <v>#REF!</v>
      </c>
    </row>
    <row r="1899" spans="1:10" x14ac:dyDescent="0.25">
      <c r="A1899" s="212" t="s">
        <v>447</v>
      </c>
      <c r="B1899" s="232"/>
      <c r="C1899" s="253" t="s">
        <v>374</v>
      </c>
      <c r="D1899" s="254"/>
      <c r="E1899" s="255"/>
      <c r="F1899" s="256"/>
      <c r="G1899" s="257"/>
      <c r="H1899" s="258">
        <f>ROUND(H1896*F1899,2)</f>
        <v>0</v>
      </c>
      <c r="I1899" s="224"/>
      <c r="J1899" s="219" t="e">
        <f>ROUND(J1896*#REF!,2)</f>
        <v>#REF!</v>
      </c>
    </row>
    <row r="1900" spans="1:10" x14ac:dyDescent="0.25">
      <c r="A1900" s="212" t="s">
        <v>448</v>
      </c>
      <c r="B1900" s="232"/>
      <c r="C1900" s="253" t="s">
        <v>375</v>
      </c>
      <c r="D1900" s="254"/>
      <c r="E1900" s="255"/>
      <c r="F1900" s="256"/>
      <c r="G1900" s="257"/>
      <c r="H1900" s="258">
        <f>ROUND(H1896*F1900,2)</f>
        <v>0</v>
      </c>
      <c r="I1900" s="224"/>
      <c r="J1900" s="219" t="e">
        <f>ROUND(J1896*#REF!,2)</f>
        <v>#REF!</v>
      </c>
    </row>
    <row r="1901" spans="1:10" x14ac:dyDescent="0.25">
      <c r="A1901" s="212" t="s">
        <v>379</v>
      </c>
      <c r="B1901" s="232"/>
      <c r="C1901" s="253" t="s">
        <v>377</v>
      </c>
      <c r="D1901" s="254"/>
      <c r="E1901" s="255"/>
      <c r="F1901" s="256"/>
      <c r="G1901" s="257"/>
      <c r="H1901" s="258">
        <f>ROUND(H1900*F1901,2)</f>
        <v>0</v>
      </c>
      <c r="I1901" s="224"/>
      <c r="J1901" s="219" t="e">
        <f>ROUND(J1900*#REF!,2)</f>
        <v>#REF!</v>
      </c>
    </row>
    <row r="1902" spans="1:10" x14ac:dyDescent="0.25">
      <c r="A1902" s="188" t="s">
        <v>449</v>
      </c>
      <c r="B1902" s="232"/>
      <c r="C1902" s="226" t="s">
        <v>450</v>
      </c>
      <c r="D1902" s="188"/>
      <c r="E1902" s="221"/>
      <c r="F1902" s="221"/>
      <c r="G1902" s="259"/>
      <c r="H1902" s="260">
        <f>SUM(H1898:H1901)</f>
        <v>0</v>
      </c>
      <c r="I1902" s="233"/>
      <c r="J1902" s="261" t="e">
        <f>SUM(J1898:J1901)</f>
        <v>#REF!</v>
      </c>
    </row>
    <row r="1903" spans="1:10" ht="15.75" thickBot="1" x14ac:dyDescent="0.3">
      <c r="A1903" s="188" t="s">
        <v>451</v>
      </c>
      <c r="B1903" s="232"/>
      <c r="C1903" s="304"/>
      <c r="D1903" s="305"/>
      <c r="E1903" s="295"/>
      <c r="F1903" s="296" t="s">
        <v>452</v>
      </c>
      <c r="G1903" s="306">
        <f>H1902+H1896</f>
        <v>0</v>
      </c>
      <c r="H1903" s="298">
        <f>IF($A$3=2,ROUND((H1896+H1902),2),IF($A$3=3,ROUND((H1896+H1902),-1),ROUND((H1896+H1902),0)))</f>
        <v>0</v>
      </c>
      <c r="I1903" s="240"/>
      <c r="J1903" s="293" t="e">
        <f>IF($A$3=2,ROUND((J1896+J1902),2),IF($A$3=3,ROUND((J1896+J1902),-1),ROUND((J1896+J1902),0)))</f>
        <v>#REF!</v>
      </c>
    </row>
    <row r="1904" spans="1:10" ht="16.5" thickTop="1" thickBot="1" x14ac:dyDescent="0.3">
      <c r="A1904" s="188"/>
      <c r="B1904" s="232"/>
      <c r="C1904" s="369"/>
      <c r="D1904" s="370"/>
      <c r="E1904" s="371"/>
      <c r="F1904" s="372"/>
      <c r="G1904" s="373"/>
      <c r="H1904" s="374"/>
      <c r="I1904" s="371"/>
      <c r="J1904" s="375"/>
    </row>
    <row r="1905" spans="3:10" ht="15.75" thickTop="1" x14ac:dyDescent="0.25">
      <c r="C1905" s="399" t="s">
        <v>752</v>
      </c>
      <c r="D1905" s="400"/>
      <c r="E1905" s="400"/>
      <c r="F1905" s="400"/>
      <c r="G1905" s="204"/>
      <c r="H1905" s="205" t="s">
        <v>440</v>
      </c>
      <c r="I1905" s="201"/>
      <c r="J1905" s="202"/>
    </row>
    <row r="1906" spans="3:10" ht="33" customHeight="1" x14ac:dyDescent="0.25">
      <c r="C1906" s="401"/>
      <c r="D1906" s="402"/>
      <c r="E1906" s="402"/>
      <c r="F1906" s="402"/>
      <c r="G1906" s="208"/>
      <c r="H1906" s="209" t="s">
        <v>753</v>
      </c>
    </row>
    <row r="1907" spans="3:10" x14ac:dyDescent="0.25">
      <c r="C1907" s="220"/>
      <c r="D1907" s="188"/>
      <c r="E1907" s="221"/>
      <c r="F1907" s="221"/>
      <c r="G1907" s="222"/>
      <c r="H1907" s="223"/>
    </row>
    <row r="1908" spans="3:10" x14ac:dyDescent="0.25">
      <c r="C1908" s="226" t="s">
        <v>396</v>
      </c>
      <c r="D1908" s="188"/>
      <c r="E1908" s="221"/>
      <c r="F1908" s="221"/>
      <c r="G1908" s="222"/>
      <c r="H1908" s="223"/>
    </row>
    <row r="1909" spans="3:10" x14ac:dyDescent="0.25">
      <c r="C1909" s="213" t="s">
        <v>754</v>
      </c>
      <c r="D1909" s="214" t="s">
        <v>404</v>
      </c>
      <c r="E1909" s="215"/>
      <c r="F1909" s="215"/>
      <c r="G1909" s="216"/>
      <c r="H1909" s="217">
        <f>+G1909*E1909</f>
        <v>0</v>
      </c>
    </row>
    <row r="1910" spans="3:10" ht="24" x14ac:dyDescent="0.25">
      <c r="C1910" s="213" t="s">
        <v>755</v>
      </c>
      <c r="D1910" s="214" t="s">
        <v>74</v>
      </c>
      <c r="E1910" s="215"/>
      <c r="F1910" s="215"/>
      <c r="G1910" s="216"/>
      <c r="H1910" s="217">
        <f>+G1910*E1910</f>
        <v>0</v>
      </c>
    </row>
    <row r="1911" spans="3:10" ht="24" x14ac:dyDescent="0.25">
      <c r="C1911" s="213" t="s">
        <v>756</v>
      </c>
      <c r="D1911" s="214" t="s">
        <v>74</v>
      </c>
      <c r="E1911" s="215"/>
      <c r="F1911" s="215"/>
      <c r="G1911" s="216"/>
      <c r="H1911" s="217">
        <f>TRUNC(E1911* (1 + F1911 / 100) * G1911,2)</f>
        <v>0</v>
      </c>
    </row>
    <row r="1912" spans="3:10" x14ac:dyDescent="0.25">
      <c r="C1912" s="213" t="s">
        <v>757</v>
      </c>
      <c r="D1912" s="214" t="s">
        <v>84</v>
      </c>
      <c r="E1912" s="215"/>
      <c r="F1912" s="215"/>
      <c r="G1912" s="216"/>
      <c r="H1912" s="376">
        <f>+G1912*E1912</f>
        <v>0</v>
      </c>
    </row>
    <row r="1913" spans="3:10" x14ac:dyDescent="0.25">
      <c r="C1913" s="220"/>
      <c r="D1913" s="188"/>
      <c r="E1913" s="221"/>
      <c r="F1913" s="221"/>
      <c r="G1913" s="222" t="s">
        <v>406</v>
      </c>
      <c r="H1913" s="228">
        <f>SUM(H1908:H1912)</f>
        <v>0</v>
      </c>
    </row>
    <row r="1914" spans="3:10" x14ac:dyDescent="0.25">
      <c r="C1914" s="226" t="s">
        <v>408</v>
      </c>
      <c r="D1914" s="188"/>
      <c r="E1914" s="221"/>
      <c r="F1914" s="221"/>
      <c r="G1914" s="222"/>
      <c r="H1914" s="223"/>
    </row>
    <row r="1915" spans="3:10" x14ac:dyDescent="0.25">
      <c r="C1915" s="213" t="s">
        <v>488</v>
      </c>
      <c r="D1915" s="214" t="s">
        <v>410</v>
      </c>
      <c r="E1915" s="215"/>
      <c r="F1915" s="215"/>
      <c r="G1915" s="216"/>
      <c r="H1915" s="217">
        <f>TRUNC(E1915* (1 + F1915 / 100) * G1915,2)</f>
        <v>0</v>
      </c>
    </row>
    <row r="1916" spans="3:10" x14ac:dyDescent="0.25">
      <c r="C1916" s="220"/>
      <c r="D1916" s="188"/>
      <c r="E1916" s="221"/>
      <c r="F1916" s="221"/>
      <c r="G1916" s="222" t="s">
        <v>412</v>
      </c>
      <c r="H1916" s="228">
        <f>SUM(H1914:H1915)</f>
        <v>0</v>
      </c>
    </row>
    <row r="1917" spans="3:10" x14ac:dyDescent="0.25">
      <c r="C1917" s="230" t="s">
        <v>414</v>
      </c>
      <c r="D1917" s="188"/>
      <c r="E1917" s="221"/>
      <c r="F1917" s="221"/>
      <c r="G1917" s="222"/>
      <c r="H1917" s="223"/>
    </row>
    <row r="1918" spans="3:10" x14ac:dyDescent="0.25">
      <c r="C1918" s="213" t="s">
        <v>415</v>
      </c>
      <c r="D1918" s="214" t="s">
        <v>472</v>
      </c>
      <c r="E1918" s="270"/>
      <c r="F1918" s="215"/>
      <c r="G1918" s="216"/>
      <c r="H1918" s="217">
        <f>TRUNC(E1918* (1 + F1918 / 100) * G1918,2)</f>
        <v>0</v>
      </c>
    </row>
    <row r="1919" spans="3:10" x14ac:dyDescent="0.25">
      <c r="C1919" s="213" t="s">
        <v>443</v>
      </c>
      <c r="D1919" s="214" t="s">
        <v>444</v>
      </c>
      <c r="E1919" s="215"/>
      <c r="F1919" s="215"/>
      <c r="G1919" s="216"/>
      <c r="H1919" s="217">
        <f>TRUNC(E1919* (1 + F1919 / 100) * G1919,2)</f>
        <v>0</v>
      </c>
    </row>
    <row r="1920" spans="3:10" x14ac:dyDescent="0.25">
      <c r="C1920" s="213" t="s">
        <v>489</v>
      </c>
      <c r="D1920" s="214" t="s">
        <v>437</v>
      </c>
      <c r="E1920" s="215"/>
      <c r="F1920" s="215"/>
      <c r="G1920" s="216"/>
      <c r="H1920" s="217">
        <f>TRUNC(E1920* (1 + F1920 / 100) * G1920,2)</f>
        <v>0</v>
      </c>
    </row>
    <row r="1921" spans="3:8" x14ac:dyDescent="0.25">
      <c r="C1921" s="220"/>
      <c r="D1921" s="188"/>
      <c r="E1921" s="221"/>
      <c r="F1921" s="221"/>
      <c r="G1921" s="222" t="s">
        <v>418</v>
      </c>
      <c r="H1921" s="228">
        <f>SUM(H1917:H1920)</f>
        <v>0</v>
      </c>
    </row>
    <row r="1922" spans="3:8" x14ac:dyDescent="0.25">
      <c r="C1922" s="226" t="s">
        <v>420</v>
      </c>
      <c r="D1922" s="188"/>
      <c r="E1922" s="221"/>
      <c r="F1922" s="221"/>
      <c r="G1922" s="222"/>
      <c r="H1922" s="223"/>
    </row>
    <row r="1923" spans="3:8" x14ac:dyDescent="0.25">
      <c r="C1923" s="213"/>
      <c r="D1923" s="214"/>
      <c r="E1923" s="215"/>
      <c r="F1923" s="215"/>
      <c r="G1923" s="216"/>
      <c r="H1923" s="217"/>
    </row>
    <row r="1924" spans="3:8" x14ac:dyDescent="0.25">
      <c r="C1924" s="220"/>
      <c r="D1924" s="188"/>
      <c r="E1924" s="221"/>
      <c r="F1924" s="221"/>
      <c r="G1924" s="222" t="s">
        <v>422</v>
      </c>
      <c r="H1924" s="217">
        <f>SUM(H1922:H1923)</f>
        <v>0</v>
      </c>
    </row>
    <row r="1925" spans="3:8" x14ac:dyDescent="0.25">
      <c r="C1925" s="220"/>
      <c r="D1925" s="188"/>
      <c r="E1925" s="221"/>
      <c r="F1925" s="221"/>
      <c r="G1925" s="222"/>
      <c r="H1925" s="223"/>
    </row>
    <row r="1926" spans="3:8" ht="15.75" thickBot="1" x14ac:dyDescent="0.3">
      <c r="C1926" s="234"/>
      <c r="D1926" s="235"/>
      <c r="E1926" s="295"/>
      <c r="F1926" s="296" t="s">
        <v>424</v>
      </c>
      <c r="G1926" s="297">
        <f>SUM(H1907:H1925)/2</f>
        <v>0</v>
      </c>
      <c r="H1926" s="298">
        <f>+G1926</f>
        <v>0</v>
      </c>
    </row>
    <row r="1927" spans="3:8" ht="16.5" thickTop="1" thickBot="1" x14ac:dyDescent="0.3"/>
    <row r="1928" spans="3:8" ht="15.75" thickTop="1" x14ac:dyDescent="0.25">
      <c r="C1928" s="399" t="s">
        <v>758</v>
      </c>
      <c r="D1928" s="400"/>
      <c r="E1928" s="400"/>
      <c r="F1928" s="400"/>
      <c r="G1928" s="204"/>
      <c r="H1928" s="205" t="s">
        <v>495</v>
      </c>
    </row>
    <row r="1929" spans="3:8" x14ac:dyDescent="0.25">
      <c r="C1929" s="401"/>
      <c r="D1929" s="402"/>
      <c r="E1929" s="402"/>
      <c r="F1929" s="402"/>
      <c r="G1929" s="208"/>
      <c r="H1929" s="209" t="s">
        <v>759</v>
      </c>
    </row>
    <row r="1930" spans="3:8" x14ac:dyDescent="0.25">
      <c r="C1930" s="213" t="s">
        <v>73</v>
      </c>
      <c r="D1930" s="214" t="s">
        <v>74</v>
      </c>
      <c r="E1930" s="215" t="s">
        <v>75</v>
      </c>
      <c r="F1930" s="215" t="s">
        <v>393</v>
      </c>
      <c r="G1930" s="216" t="s">
        <v>394</v>
      </c>
      <c r="H1930" s="217" t="s">
        <v>77</v>
      </c>
    </row>
    <row r="1931" spans="3:8" x14ac:dyDescent="0.25">
      <c r="C1931" s="220"/>
      <c r="D1931" s="188"/>
      <c r="E1931" s="221"/>
      <c r="F1931" s="221"/>
      <c r="G1931" s="222"/>
      <c r="H1931" s="223"/>
    </row>
    <row r="1932" spans="3:8" x14ac:dyDescent="0.25">
      <c r="C1932" s="226" t="s">
        <v>396</v>
      </c>
      <c r="D1932" s="188"/>
      <c r="E1932" s="221"/>
      <c r="F1932" s="221"/>
      <c r="G1932" s="222"/>
      <c r="H1932" s="223"/>
    </row>
    <row r="1933" spans="3:8" ht="24" x14ac:dyDescent="0.25">
      <c r="C1933" s="213" t="s">
        <v>755</v>
      </c>
      <c r="D1933" s="214" t="s">
        <v>74</v>
      </c>
      <c r="E1933" s="215"/>
      <c r="F1933" s="215"/>
      <c r="G1933" s="216"/>
      <c r="H1933" s="217">
        <f>+G1933*E1933</f>
        <v>0</v>
      </c>
    </row>
    <row r="1934" spans="3:8" ht="24" x14ac:dyDescent="0.25">
      <c r="C1934" s="213" t="s">
        <v>756</v>
      </c>
      <c r="D1934" s="214" t="s">
        <v>74</v>
      </c>
      <c r="E1934" s="215"/>
      <c r="F1934" s="215"/>
      <c r="G1934" s="216"/>
      <c r="H1934" s="217">
        <f>TRUNC(E1934* (1 + F1934 / 100) * G1934,2)</f>
        <v>0</v>
      </c>
    </row>
    <row r="1935" spans="3:8" x14ac:dyDescent="0.25">
      <c r="C1935" s="213" t="s">
        <v>760</v>
      </c>
      <c r="D1935" s="214" t="s">
        <v>74</v>
      </c>
      <c r="E1935" s="215"/>
      <c r="F1935" s="215"/>
      <c r="G1935" s="272"/>
      <c r="H1935" s="217">
        <f>TRUNC(E1935* (1 + F1935 / 100) * G1935,2)</f>
        <v>0</v>
      </c>
    </row>
    <row r="1936" spans="3:8" x14ac:dyDescent="0.25">
      <c r="C1936" s="220"/>
      <c r="D1936" s="188"/>
      <c r="E1936" s="221"/>
      <c r="F1936" s="221"/>
      <c r="G1936" s="222" t="s">
        <v>406</v>
      </c>
      <c r="H1936" s="228">
        <f>SUM(H1932:H1935)</f>
        <v>0</v>
      </c>
    </row>
    <row r="1937" spans="3:8" x14ac:dyDescent="0.25">
      <c r="C1937" s="226" t="s">
        <v>408</v>
      </c>
      <c r="D1937" s="188"/>
      <c r="E1937" s="221"/>
      <c r="F1937" s="221"/>
      <c r="G1937" s="222"/>
      <c r="H1937" s="223"/>
    </row>
    <row r="1938" spans="3:8" x14ac:dyDescent="0.25">
      <c r="C1938" s="213" t="s">
        <v>488</v>
      </c>
      <c r="D1938" s="214" t="s">
        <v>410</v>
      </c>
      <c r="E1938" s="215"/>
      <c r="F1938" s="215"/>
      <c r="G1938" s="216"/>
      <c r="H1938" s="217">
        <f>TRUNC(E1938* (1 + F1938 / 100) * G1938,2)</f>
        <v>0</v>
      </c>
    </row>
    <row r="1939" spans="3:8" x14ac:dyDescent="0.25">
      <c r="C1939" s="220"/>
      <c r="D1939" s="188"/>
      <c r="E1939" s="221"/>
      <c r="F1939" s="221"/>
      <c r="G1939" s="222" t="s">
        <v>412</v>
      </c>
      <c r="H1939" s="228">
        <f>SUM(H1937:H1938)</f>
        <v>0</v>
      </c>
    </row>
    <row r="1940" spans="3:8" x14ac:dyDescent="0.25">
      <c r="C1940" s="230" t="s">
        <v>414</v>
      </c>
      <c r="D1940" s="188"/>
      <c r="E1940" s="221"/>
      <c r="F1940" s="221"/>
      <c r="G1940" s="222"/>
      <c r="H1940" s="223"/>
    </row>
    <row r="1941" spans="3:8" x14ac:dyDescent="0.25">
      <c r="C1941" s="213" t="s">
        <v>415</v>
      </c>
      <c r="D1941" s="214" t="s">
        <v>472</v>
      </c>
      <c r="E1941" s="267"/>
      <c r="F1941" s="215"/>
      <c r="G1941" s="216"/>
      <c r="H1941" s="217">
        <f>TRUNC(E1941* (1 + F1941 / 100) * G1941,2)</f>
        <v>0</v>
      </c>
    </row>
    <row r="1942" spans="3:8" x14ac:dyDescent="0.25">
      <c r="C1942" s="220"/>
      <c r="D1942" s="188"/>
      <c r="E1942" s="221"/>
      <c r="F1942" s="221"/>
      <c r="G1942" s="222" t="s">
        <v>418</v>
      </c>
      <c r="H1942" s="228">
        <f>SUM(H1940:H1941)</f>
        <v>0</v>
      </c>
    </row>
    <row r="1943" spans="3:8" x14ac:dyDescent="0.25">
      <c r="C1943" s="226" t="s">
        <v>420</v>
      </c>
      <c r="D1943" s="188"/>
      <c r="E1943" s="221"/>
      <c r="F1943" s="221"/>
      <c r="G1943" s="222"/>
      <c r="H1943" s="223"/>
    </row>
    <row r="1944" spans="3:8" x14ac:dyDescent="0.25">
      <c r="C1944" s="213"/>
      <c r="D1944" s="214"/>
      <c r="E1944" s="215"/>
      <c r="F1944" s="215"/>
      <c r="G1944" s="216"/>
      <c r="H1944" s="217"/>
    </row>
    <row r="1945" spans="3:8" x14ac:dyDescent="0.25">
      <c r="C1945" s="220"/>
      <c r="D1945" s="188"/>
      <c r="E1945" s="221"/>
      <c r="F1945" s="221"/>
      <c r="G1945" s="222" t="s">
        <v>422</v>
      </c>
      <c r="H1945" s="217">
        <f>SUM(H1943:H1944)</f>
        <v>0</v>
      </c>
    </row>
    <row r="1946" spans="3:8" x14ac:dyDescent="0.25">
      <c r="C1946" s="220"/>
      <c r="D1946" s="188"/>
      <c r="E1946" s="221"/>
      <c r="F1946" s="221"/>
      <c r="G1946" s="222"/>
      <c r="H1946" s="223"/>
    </row>
    <row r="1947" spans="3:8" ht="15.75" thickBot="1" x14ac:dyDescent="0.3">
      <c r="C1947" s="234"/>
      <c r="D1947" s="235"/>
      <c r="E1947" s="295"/>
      <c r="F1947" s="296" t="s">
        <v>424</v>
      </c>
      <c r="G1947" s="297">
        <f>SUM(H1930:H1946)/2</f>
        <v>0</v>
      </c>
      <c r="H1947" s="298">
        <f>+G1947</f>
        <v>0</v>
      </c>
    </row>
    <row r="1948" spans="3:8" ht="15.75" thickTop="1" x14ac:dyDescent="0.25">
      <c r="C1948" s="247" t="s">
        <v>371</v>
      </c>
      <c r="D1948" s="248"/>
      <c r="E1948" s="249"/>
      <c r="F1948" s="249"/>
      <c r="G1948" s="250"/>
      <c r="H1948" s="251"/>
    </row>
    <row r="1949" spans="3:8" x14ac:dyDescent="0.25">
      <c r="C1949" s="253" t="s">
        <v>373</v>
      </c>
      <c r="D1949" s="254"/>
      <c r="E1949" s="255"/>
      <c r="F1949" s="256"/>
      <c r="G1949" s="257"/>
      <c r="H1949" s="258">
        <f>ROUND(H1947*F1949,2)</f>
        <v>0</v>
      </c>
    </row>
    <row r="1950" spans="3:8" x14ac:dyDescent="0.25">
      <c r="C1950" s="253" t="s">
        <v>374</v>
      </c>
      <c r="D1950" s="254"/>
      <c r="E1950" s="255"/>
      <c r="F1950" s="256"/>
      <c r="G1950" s="257"/>
      <c r="H1950" s="258">
        <f>ROUND(H1947*F1950,2)</f>
        <v>0</v>
      </c>
    </row>
    <row r="1951" spans="3:8" x14ac:dyDescent="0.25">
      <c r="C1951" s="253" t="s">
        <v>375</v>
      </c>
      <c r="D1951" s="254"/>
      <c r="E1951" s="255"/>
      <c r="F1951" s="256"/>
      <c r="G1951" s="257"/>
      <c r="H1951" s="258">
        <f>ROUND(H1947*F1951,2)</f>
        <v>0</v>
      </c>
    </row>
    <row r="1952" spans="3:8" x14ac:dyDescent="0.25">
      <c r="C1952" s="253" t="s">
        <v>377</v>
      </c>
      <c r="D1952" s="254"/>
      <c r="E1952" s="255"/>
      <c r="F1952" s="256"/>
      <c r="G1952" s="257"/>
      <c r="H1952" s="258">
        <f>ROUND(H1951*F1952,2)</f>
        <v>0</v>
      </c>
    </row>
    <row r="1953" spans="3:8" x14ac:dyDescent="0.25">
      <c r="C1953" s="226" t="s">
        <v>450</v>
      </c>
      <c r="D1953" s="188"/>
      <c r="E1953" s="221"/>
      <c r="F1953" s="221"/>
      <c r="G1953" s="259"/>
      <c r="H1953" s="260">
        <f>SUM(H1949:H1952)</f>
        <v>0</v>
      </c>
    </row>
    <row r="1954" spans="3:8" ht="15.75" thickBot="1" x14ac:dyDescent="0.3">
      <c r="C1954" s="304"/>
      <c r="D1954" s="305"/>
      <c r="E1954" s="295"/>
      <c r="F1954" s="296" t="s">
        <v>452</v>
      </c>
      <c r="G1954" s="306">
        <f>H1953+H1947</f>
        <v>0</v>
      </c>
      <c r="H1954" s="298">
        <f>IF($A$3=2,ROUND((H1947+H1953),2),IF($A$3=3,ROUND((H1947+H1953),-1),ROUND((H1947+H1953),0)))</f>
        <v>0</v>
      </c>
    </row>
    <row r="1955" spans="3:8" ht="15.75" thickTop="1" x14ac:dyDescent="0.25"/>
  </sheetData>
  <mergeCells count="76">
    <mergeCell ref="C1868:F1869"/>
    <mergeCell ref="C1905:F1906"/>
    <mergeCell ref="C1928:F1929"/>
    <mergeCell ref="C1686:F1687"/>
    <mergeCell ref="C1716:F1717"/>
    <mergeCell ref="C1747:F1748"/>
    <mergeCell ref="C1780:F1781"/>
    <mergeCell ref="C1810:F1811"/>
    <mergeCell ref="C1838:F1839"/>
    <mergeCell ref="C1660:F1661"/>
    <mergeCell ref="C1340:F1341"/>
    <mergeCell ref="C1371:F1372"/>
    <mergeCell ref="C1406:F1407"/>
    <mergeCell ref="C1437:F1438"/>
    <mergeCell ref="C1464:F1465"/>
    <mergeCell ref="C1488:F1489"/>
    <mergeCell ref="C1518:F1519"/>
    <mergeCell ref="C1549:F1550"/>
    <mergeCell ref="C1573:F1574"/>
    <mergeCell ref="C1600:F1601"/>
    <mergeCell ref="C1630:F1631"/>
    <mergeCell ref="C1313:F1314"/>
    <mergeCell ref="C981:F982"/>
    <mergeCell ref="C1010:F1011"/>
    <mergeCell ref="C1033:F1034"/>
    <mergeCell ref="C1074:F1075"/>
    <mergeCell ref="C1105:F1106"/>
    <mergeCell ref="C1135:F1136"/>
    <mergeCell ref="C1172:F1173"/>
    <mergeCell ref="C1195:F1196"/>
    <mergeCell ref="C1228:F1229"/>
    <mergeCell ref="C1256:F1257"/>
    <mergeCell ref="C1286:F1287"/>
    <mergeCell ref="C955:F956"/>
    <mergeCell ref="C657:F658"/>
    <mergeCell ref="C685:F686"/>
    <mergeCell ref="C714:F715"/>
    <mergeCell ref="C740:F741"/>
    <mergeCell ref="C763:F764"/>
    <mergeCell ref="C794:F795"/>
    <mergeCell ref="C819:F820"/>
    <mergeCell ref="C843:F844"/>
    <mergeCell ref="C876:F877"/>
    <mergeCell ref="C901:F902"/>
    <mergeCell ref="C926:F927"/>
    <mergeCell ref="C625:F626"/>
    <mergeCell ref="C299:F300"/>
    <mergeCell ref="C331:F332"/>
    <mergeCell ref="C360:F361"/>
    <mergeCell ref="C385:F386"/>
    <mergeCell ref="C413:F414"/>
    <mergeCell ref="C440:F441"/>
    <mergeCell ref="C471:F472"/>
    <mergeCell ref="C500:F501"/>
    <mergeCell ref="C530:F531"/>
    <mergeCell ref="C564:F565"/>
    <mergeCell ref="C593:F594"/>
    <mergeCell ref="C267:F268"/>
    <mergeCell ref="C6:F7"/>
    <mergeCell ref="G6:H6"/>
    <mergeCell ref="C10:F11"/>
    <mergeCell ref="C33:F34"/>
    <mergeCell ref="C56:F57"/>
    <mergeCell ref="C83:F84"/>
    <mergeCell ref="C109:F110"/>
    <mergeCell ref="C146:F147"/>
    <mergeCell ref="C181:F182"/>
    <mergeCell ref="C210:F211"/>
    <mergeCell ref="C239:F240"/>
    <mergeCell ref="C4:E5"/>
    <mergeCell ref="F4:H5"/>
    <mergeCell ref="C1:C2"/>
    <mergeCell ref="D1:E2"/>
    <mergeCell ref="F1:F2"/>
    <mergeCell ref="G1:G2"/>
    <mergeCell ref="H1:H2"/>
  </mergeCells>
  <conditionalFormatting sqref="C6:F7">
    <cfRule type="cellIs" dxfId="28" priority="1" stopIfTrue="1" operator="equal">
      <formula>"ESCRIBA AQUÍ EL NOMBRE DE LA OBRA"</formula>
    </cfRule>
  </conditionalFormatting>
  <conditionalFormatting sqref="G6">
    <cfRule type="expression" dxfId="27" priority="2" stopIfTrue="1">
      <formula>$H$6=0</formula>
    </cfRule>
  </conditionalFormatting>
  <pageMargins left="0.7" right="0.7" top="0.75" bottom="0.75" header="0.3" footer="0.3"/>
  <pageSetup scale="80" orientation="portrait" horizontalDpi="360" verticalDpi="360" r:id="rId1"/>
  <rowBreaks count="39" manualBreakCount="39">
    <brk id="52" min="2" max="7" man="1"/>
    <brk id="79" min="2" max="7" man="1"/>
    <brk id="144" max="16383" man="1"/>
    <brk id="179" min="2" max="7" man="1"/>
    <brk id="208" min="2" max="7" man="1"/>
    <brk id="264" min="2" max="7" man="1"/>
    <brk id="328" min="2" max="7" man="1"/>
    <brk id="382" min="2" max="7" man="1"/>
    <brk id="437" min="2" max="7" man="1"/>
    <brk id="497" min="2" max="7" man="1"/>
    <brk id="561" min="2" max="7" man="1"/>
    <brk id="622" min="2" max="7" man="1"/>
    <brk id="682" min="2" max="7" man="1"/>
    <brk id="737" min="2" max="7" man="1"/>
    <brk id="791" min="2" max="7" man="1"/>
    <brk id="840" min="2" max="7" man="1"/>
    <brk id="899" min="2" max="7" man="1"/>
    <brk id="954" min="2" max="7" man="1"/>
    <brk id="1008" min="2" max="7" man="1"/>
    <brk id="1031" min="2" max="7" man="1"/>
    <brk id="1072" min="2" max="7" man="1"/>
    <brk id="1103" min="2" max="7" man="1"/>
    <brk id="1133" min="2" max="7" man="1"/>
    <brk id="1193" min="2" max="7" man="1"/>
    <brk id="1253" min="2" max="7" man="1"/>
    <brk id="1311" min="2" max="7" man="1"/>
    <brk id="1369" min="2" max="7" man="1"/>
    <brk id="1405" min="2" max="7" man="1"/>
    <brk id="1462" min="2" max="7" man="1"/>
    <brk id="1516" min="2" max="7" man="1"/>
    <brk id="1547" min="2" max="7" man="1"/>
    <brk id="1597" min="2" max="7" man="1"/>
    <brk id="1628" min="2" max="7" man="1"/>
    <brk id="1658" min="2" max="7" man="1"/>
    <brk id="1714" min="2" max="7" man="1"/>
    <brk id="1776" min="2" max="7" man="1"/>
    <brk id="1835" min="2" max="7" man="1"/>
    <brk id="1866" min="2" max="7" man="1"/>
    <brk id="1903" min="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Y321"/>
  <sheetViews>
    <sheetView showGridLines="0" tabSelected="1" view="pageBreakPreview" topLeftCell="B293" zoomScale="80" zoomScaleNormal="100" zoomScaleSheetLayoutView="80" workbookViewId="0">
      <selection activeCell="J312" sqref="J312"/>
    </sheetView>
  </sheetViews>
  <sheetFormatPr baseColWidth="10" defaultColWidth="11.28515625" defaultRowHeight="15" x14ac:dyDescent="0.25"/>
  <cols>
    <col min="1" max="1" width="0" hidden="1" customWidth="1"/>
    <col min="2" max="2" width="9.28515625" customWidth="1"/>
    <col min="3" max="3" width="43.42578125" customWidth="1"/>
    <col min="4" max="4" width="6.140625" customWidth="1"/>
    <col min="5" max="5" width="7.7109375" customWidth="1"/>
    <col min="6" max="6" width="13.28515625" style="164" customWidth="1"/>
    <col min="7" max="7" width="18.28515625" style="165" customWidth="1"/>
    <col min="8" max="8" width="17.5703125" bestFit="1" customWidth="1"/>
    <col min="9" max="9" width="19" customWidth="1"/>
    <col min="36" max="38" width="0" hidden="1" customWidth="1"/>
  </cols>
  <sheetData>
    <row r="1" spans="1:51" s="21" customFormat="1" ht="12.2" hidden="1" customHeight="1" thickTop="1" x14ac:dyDescent="0.25">
      <c r="A1" s="1" t="s">
        <v>0</v>
      </c>
      <c r="B1" s="2" t="s">
        <v>1</v>
      </c>
      <c r="C1" s="3"/>
      <c r="D1" s="4"/>
      <c r="E1" s="5" t="s">
        <v>2</v>
      </c>
      <c r="F1" s="418" t="str">
        <f>"Duración  Obra    " &amp; G317 &amp; " Días"</f>
        <v>Duración  Obra    120 Días</v>
      </c>
      <c r="G1" s="6" t="e">
        <f>#REF!</f>
        <v>#REF!</v>
      </c>
      <c r="H1" s="7"/>
      <c r="I1" s="8">
        <f>IF($A$2="CD",K1,IF($A$2="CT",L1,"Correg CT"))</f>
        <v>0</v>
      </c>
      <c r="J1" s="9" t="e">
        <f>ROUND(H1 * I1,#REF!)</f>
        <v>#REF!</v>
      </c>
      <c r="K1" s="10"/>
      <c r="L1" s="11"/>
      <c r="M1" s="8">
        <v>1</v>
      </c>
      <c r="N1" s="8"/>
      <c r="O1" s="12" t="e">
        <f>ROUND(L1 * H1,#REF!)</f>
        <v>#REF!</v>
      </c>
      <c r="P1" s="13" t="e">
        <f>ROUND(K1 * H1,#REF!)</f>
        <v>#REF!</v>
      </c>
      <c r="Q1" s="14" t="e">
        <f>J1*#REF!</f>
        <v>#REF!</v>
      </c>
      <c r="R1" s="15"/>
      <c r="S1" s="16"/>
      <c r="T1" s="17"/>
      <c r="U1" s="17"/>
      <c r="V1" s="18"/>
      <c r="W1" s="19">
        <f>S1+T1+U1+V1</f>
        <v>0</v>
      </c>
      <c r="X1" s="20"/>
      <c r="Z1"/>
      <c r="AA1"/>
      <c r="AB1"/>
      <c r="AC1"/>
      <c r="AD1"/>
      <c r="AE1"/>
      <c r="AF1"/>
      <c r="AG1"/>
      <c r="AH1"/>
      <c r="AI1" s="22"/>
      <c r="AJ1" s="23" t="str">
        <f>"CAP. " &amp; $B$28 &amp; ": " &amp; $C$28</f>
        <v>CAP. 1: BODEGA DE ENVASE 1 / ALMACENAMIENTO DE ALCOHOL</v>
      </c>
      <c r="AK1" s="24">
        <f>ROW($B$28)</f>
        <v>28</v>
      </c>
      <c r="AL1" s="24"/>
      <c r="AM1" s="24"/>
      <c r="AN1" s="25"/>
      <c r="AO1" s="26"/>
      <c r="AP1"/>
      <c r="AQ1"/>
      <c r="AR1" s="27">
        <f>H1</f>
        <v>0</v>
      </c>
      <c r="AS1" s="28"/>
      <c r="AT1" s="29">
        <f>AR1+AS1</f>
        <v>0</v>
      </c>
      <c r="AU1" s="30">
        <f>I1</f>
        <v>0</v>
      </c>
      <c r="AV1" s="31" t="e">
        <f>ROUND(AT1 * AU1,#REF!)</f>
        <v>#REF!</v>
      </c>
      <c r="AW1" s="32"/>
      <c r="AX1" s="33"/>
      <c r="AY1"/>
    </row>
    <row r="2" spans="1:51" s="21" customFormat="1" ht="12.2" hidden="1" customHeight="1" thickBot="1" x14ac:dyDescent="0.3">
      <c r="A2" s="1" t="s">
        <v>3</v>
      </c>
      <c r="B2" s="34" t="str">
        <f>IF($A$2="CD","CD",IF($A$2="CT","CT",""))</f>
        <v>CD</v>
      </c>
      <c r="C2" s="35"/>
      <c r="D2" s="36"/>
      <c r="E2" s="37"/>
      <c r="F2" s="418"/>
      <c r="G2" s="38" t="str">
        <f>IF([15]INSUMOS!J2=1,"CHEQ. INSUMOS","Insumos ok.")</f>
        <v>Insumos ok.</v>
      </c>
      <c r="H2" s="39" t="s">
        <v>4</v>
      </c>
      <c r="I2" s="39" t="s">
        <v>5</v>
      </c>
      <c r="J2" s="39" t="s">
        <v>6</v>
      </c>
      <c r="K2" s="39" t="s">
        <v>7</v>
      </c>
      <c r="L2" s="39" t="s">
        <v>8</v>
      </c>
      <c r="M2" s="39" t="s">
        <v>9</v>
      </c>
      <c r="N2" s="39" t="s">
        <v>10</v>
      </c>
      <c r="O2" s="39" t="s">
        <v>11</v>
      </c>
      <c r="P2" s="39" t="s">
        <v>12</v>
      </c>
      <c r="Q2" s="39" t="s">
        <v>13</v>
      </c>
      <c r="R2" s="39" t="s">
        <v>14</v>
      </c>
      <c r="S2" s="39" t="s">
        <v>15</v>
      </c>
      <c r="T2" s="39" t="s">
        <v>16</v>
      </c>
      <c r="U2" s="39" t="s">
        <v>17</v>
      </c>
      <c r="V2" s="39" t="s">
        <v>18</v>
      </c>
      <c r="W2" s="39" t="s">
        <v>19</v>
      </c>
      <c r="X2" s="39" t="s">
        <v>20</v>
      </c>
      <c r="Y2" s="39" t="s">
        <v>21</v>
      </c>
      <c r="Z2" s="39" t="s">
        <v>22</v>
      </c>
      <c r="AA2" s="39" t="s">
        <v>23</v>
      </c>
      <c r="AB2" s="39" t="s">
        <v>24</v>
      </c>
      <c r="AC2" s="39" t="s">
        <v>25</v>
      </c>
      <c r="AD2" s="39" t="s">
        <v>26</v>
      </c>
      <c r="AE2" s="39" t="s">
        <v>27</v>
      </c>
      <c r="AF2" s="39" t="s">
        <v>28</v>
      </c>
      <c r="AG2" s="39" t="s">
        <v>29</v>
      </c>
      <c r="AH2" s="39" t="s">
        <v>30</v>
      </c>
      <c r="AI2" s="39" t="s">
        <v>31</v>
      </c>
      <c r="AJ2" s="39" t="s">
        <v>32</v>
      </c>
      <c r="AK2" s="39" t="s">
        <v>33</v>
      </c>
      <c r="AL2" s="39" t="s">
        <v>34</v>
      </c>
      <c r="AM2" s="39" t="s">
        <v>35</v>
      </c>
      <c r="AN2" s="39" t="s">
        <v>36</v>
      </c>
      <c r="AO2" s="39" t="s">
        <v>37</v>
      </c>
      <c r="AP2" s="39" t="s">
        <v>38</v>
      </c>
      <c r="AQ2" s="39" t="s">
        <v>39</v>
      </c>
      <c r="AR2" s="39" t="s">
        <v>40</v>
      </c>
      <c r="AS2" s="39" t="s">
        <v>41</v>
      </c>
      <c r="AT2" s="39" t="s">
        <v>42</v>
      </c>
      <c r="AU2" s="39" t="s">
        <v>43</v>
      </c>
      <c r="AV2" s="39" t="s">
        <v>44</v>
      </c>
      <c r="AW2" s="39" t="s">
        <v>45</v>
      </c>
      <c r="AX2" s="39" t="s">
        <v>46</v>
      </c>
    </row>
    <row r="3" spans="1:51" s="21" customFormat="1" ht="12.2" hidden="1" customHeight="1" thickTop="1" x14ac:dyDescent="0.25">
      <c r="A3" s="1"/>
      <c r="B3" s="34"/>
      <c r="C3" s="35"/>
      <c r="D3" s="36"/>
      <c r="E3" s="40"/>
      <c r="F3" s="41"/>
      <c r="G3" s="42"/>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row>
    <row r="4" spans="1:51" s="21" customFormat="1" ht="12.2" hidden="1" customHeight="1" x14ac:dyDescent="0.25">
      <c r="A4" s="1"/>
      <c r="B4" s="34"/>
      <c r="C4" s="35"/>
      <c r="D4" s="36"/>
      <c r="E4" s="40"/>
      <c r="F4" s="41"/>
      <c r="G4" s="42"/>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row>
    <row r="5" spans="1:51" s="21" customFormat="1" ht="12.2" hidden="1" customHeight="1" x14ac:dyDescent="0.25">
      <c r="A5" s="1"/>
      <c r="B5" s="34"/>
      <c r="C5" s="35"/>
      <c r="D5" s="36"/>
      <c r="E5" s="40"/>
      <c r="F5" s="41"/>
      <c r="G5" s="42"/>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row>
    <row r="6" spans="1:51" s="21" customFormat="1" ht="12.2" hidden="1" customHeight="1" thickBot="1" x14ac:dyDescent="0.3">
      <c r="A6" s="1"/>
      <c r="B6" s="34"/>
      <c r="C6" s="35"/>
      <c r="D6" s="36"/>
      <c r="E6" s="40"/>
      <c r="F6" s="41"/>
      <c r="G6" s="42"/>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row>
    <row r="7" spans="1:51" s="21" customFormat="1" ht="12.2" customHeight="1" x14ac:dyDescent="0.25">
      <c r="A7" s="1"/>
      <c r="B7" s="43"/>
      <c r="C7" s="44"/>
      <c r="D7" s="45"/>
      <c r="E7" s="46"/>
      <c r="F7" s="47"/>
      <c r="G7" s="48"/>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row>
    <row r="8" spans="1:51" s="21" customFormat="1" ht="12.2" customHeight="1" x14ac:dyDescent="0.25">
      <c r="A8" s="1"/>
      <c r="B8" s="43"/>
      <c r="C8" s="44"/>
      <c r="D8" s="45"/>
      <c r="E8" s="46"/>
      <c r="F8" s="47"/>
      <c r="G8" s="48"/>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row>
    <row r="9" spans="1:51" s="21" customFormat="1" ht="12.2" customHeight="1" x14ac:dyDescent="0.25">
      <c r="A9" s="1"/>
      <c r="B9" s="43"/>
      <c r="C9" s="44"/>
      <c r="D9" s="45"/>
      <c r="E9" s="46"/>
      <c r="F9" s="47"/>
      <c r="G9" s="4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row>
    <row r="10" spans="1:51" s="21" customFormat="1" ht="12.2" customHeight="1" x14ac:dyDescent="0.25">
      <c r="A10" s="1"/>
      <c r="B10" s="43"/>
      <c r="C10" s="44"/>
      <c r="D10" s="45"/>
      <c r="E10" s="46"/>
      <c r="F10" s="47"/>
      <c r="G10" s="48"/>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row>
    <row r="11" spans="1:51" s="21" customFormat="1" ht="12.2" customHeight="1" x14ac:dyDescent="0.25">
      <c r="A11" s="1"/>
      <c r="B11" s="43"/>
      <c r="C11" s="44"/>
      <c r="D11" s="45"/>
      <c r="E11" s="46"/>
      <c r="F11" s="47"/>
      <c r="G11" s="48"/>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row>
    <row r="12" spans="1:51" s="21" customFormat="1" ht="12.2" customHeight="1" thickBot="1" x14ac:dyDescent="0.3">
      <c r="A12" s="1"/>
      <c r="B12" s="43"/>
      <c r="C12" s="44"/>
      <c r="D12" s="45"/>
      <c r="E12" s="46"/>
      <c r="F12" s="47"/>
      <c r="G12" s="48"/>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row>
    <row r="13" spans="1:51" s="53" customFormat="1" ht="27.95" customHeight="1" thickTop="1" x14ac:dyDescent="0.25">
      <c r="A13" s="49"/>
      <c r="B13" s="419" t="s">
        <v>47</v>
      </c>
      <c r="C13" s="420"/>
      <c r="D13" s="421"/>
      <c r="E13" s="50" t="s">
        <v>48</v>
      </c>
      <c r="F13" s="51"/>
      <c r="G13" s="52"/>
    </row>
    <row r="14" spans="1:51" s="53" customFormat="1" ht="15.6" customHeight="1" x14ac:dyDescent="0.25">
      <c r="A14" s="49"/>
      <c r="B14" s="422"/>
      <c r="C14" s="423"/>
      <c r="D14" s="424"/>
      <c r="E14" s="54" t="s">
        <v>49</v>
      </c>
      <c r="F14" s="55"/>
      <c r="G14" s="56"/>
    </row>
    <row r="15" spans="1:51" s="53" customFormat="1" ht="15" customHeight="1" x14ac:dyDescent="0.25">
      <c r="A15" s="49"/>
      <c r="B15" s="425" t="s">
        <v>50</v>
      </c>
      <c r="C15" s="426"/>
      <c r="D15" s="426"/>
      <c r="E15" s="427"/>
      <c r="F15" s="57" t="s">
        <v>51</v>
      </c>
      <c r="G15" s="58" t="s">
        <v>52</v>
      </c>
    </row>
    <row r="16" spans="1:51" s="53" customFormat="1" ht="31.9" customHeight="1" thickBot="1" x14ac:dyDescent="0.3">
      <c r="A16" s="49"/>
      <c r="B16" s="428"/>
      <c r="C16" s="429"/>
      <c r="D16" s="429"/>
      <c r="E16" s="430"/>
      <c r="F16" s="59"/>
      <c r="G16" s="60"/>
    </row>
    <row r="17" spans="1:10" s="53" customFormat="1" ht="21" customHeight="1" x14ac:dyDescent="0.25">
      <c r="A17" s="49"/>
      <c r="B17" s="431" t="s">
        <v>53</v>
      </c>
      <c r="C17" s="432"/>
      <c r="D17" s="433" t="s">
        <v>54</v>
      </c>
      <c r="E17" s="433"/>
      <c r="F17" s="433"/>
      <c r="G17" s="433"/>
    </row>
    <row r="18" spans="1:10" s="53" customFormat="1" ht="21.2" customHeight="1" x14ac:dyDescent="0.25">
      <c r="A18" s="49"/>
      <c r="B18" s="415" t="s">
        <v>55</v>
      </c>
      <c r="C18" s="416"/>
      <c r="D18" s="417" t="s">
        <v>56</v>
      </c>
      <c r="E18" s="417"/>
      <c r="F18" s="417"/>
      <c r="G18" s="417"/>
    </row>
    <row r="19" spans="1:10" s="53" customFormat="1" ht="20.100000000000001" customHeight="1" x14ac:dyDescent="0.25">
      <c r="A19" s="49"/>
      <c r="B19" s="415" t="s">
        <v>57</v>
      </c>
      <c r="C19" s="416"/>
      <c r="D19" s="417" t="s">
        <v>58</v>
      </c>
      <c r="E19" s="417"/>
      <c r="F19" s="417"/>
      <c r="G19" s="417"/>
    </row>
    <row r="20" spans="1:10" s="53" customFormat="1" ht="3.6" customHeight="1" x14ac:dyDescent="0.25">
      <c r="A20" s="61" t="s">
        <v>59</v>
      </c>
      <c r="B20" s="434"/>
      <c r="C20" s="435"/>
      <c r="D20" s="435"/>
      <c r="E20" s="435"/>
      <c r="F20" s="435"/>
      <c r="G20" s="436"/>
    </row>
    <row r="21" spans="1:10" ht="91.15" customHeight="1" thickBot="1" x14ac:dyDescent="0.3">
      <c r="A21" s="49"/>
      <c r="B21" s="62" t="s">
        <v>60</v>
      </c>
      <c r="C21" s="437" t="s">
        <v>61</v>
      </c>
      <c r="D21" s="438"/>
      <c r="E21" s="438"/>
      <c r="F21" s="438"/>
      <c r="G21" s="439"/>
    </row>
    <row r="22" spans="1:10" x14ac:dyDescent="0.25">
      <c r="A22" s="63" t="s">
        <v>62</v>
      </c>
      <c r="B22" s="440" t="s">
        <v>63</v>
      </c>
      <c r="C22" s="441"/>
      <c r="D22" s="417" t="s">
        <v>64</v>
      </c>
      <c r="E22" s="417"/>
      <c r="F22" s="417"/>
      <c r="G22" s="417"/>
    </row>
    <row r="23" spans="1:10" ht="15" customHeight="1" x14ac:dyDescent="0.25">
      <c r="A23" s="64" t="s">
        <v>65</v>
      </c>
      <c r="B23" s="440" t="s">
        <v>66</v>
      </c>
      <c r="C23" s="441"/>
      <c r="D23" s="417" t="s">
        <v>67</v>
      </c>
      <c r="E23" s="417"/>
      <c r="F23" s="417"/>
      <c r="G23" s="417"/>
    </row>
    <row r="24" spans="1:10" ht="15.75" thickBot="1" x14ac:dyDescent="0.3">
      <c r="A24" s="65" t="s">
        <v>68</v>
      </c>
      <c r="B24" s="443" t="s">
        <v>69</v>
      </c>
      <c r="C24" s="444"/>
      <c r="D24" s="445" t="s">
        <v>70</v>
      </c>
      <c r="E24" s="445"/>
      <c r="F24" s="445"/>
      <c r="G24" s="445"/>
    </row>
    <row r="25" spans="1:10" ht="2.4500000000000002" customHeight="1" x14ac:dyDescent="0.25">
      <c r="A25" s="65"/>
      <c r="B25" s="446"/>
      <c r="C25" s="446"/>
      <c r="D25" s="446"/>
      <c r="E25" s="446"/>
      <c r="F25" s="446"/>
      <c r="G25" s="446"/>
    </row>
    <row r="26" spans="1:10" x14ac:dyDescent="0.25">
      <c r="A26" s="65" t="s">
        <v>71</v>
      </c>
      <c r="B26" s="66" t="s">
        <v>72</v>
      </c>
      <c r="C26" s="66" t="s">
        <v>73</v>
      </c>
      <c r="D26" s="66" t="s">
        <v>74</v>
      </c>
      <c r="E26" s="66" t="s">
        <v>75</v>
      </c>
      <c r="F26" s="67" t="s">
        <v>76</v>
      </c>
      <c r="G26" s="68" t="s">
        <v>77</v>
      </c>
    </row>
    <row r="27" spans="1:10" ht="9.6" customHeight="1" thickBot="1" x14ac:dyDescent="0.3">
      <c r="A27" s="65" t="s">
        <v>78</v>
      </c>
      <c r="B27" s="69"/>
      <c r="C27" s="70"/>
      <c r="D27" s="71"/>
      <c r="E27" s="72"/>
      <c r="F27" s="73"/>
      <c r="G27" s="74"/>
    </row>
    <row r="28" spans="1:10" x14ac:dyDescent="0.25">
      <c r="A28" s="65" t="s">
        <v>79</v>
      </c>
      <c r="B28" s="75">
        <v>1</v>
      </c>
      <c r="C28" s="442" t="s">
        <v>80</v>
      </c>
      <c r="D28" s="442"/>
      <c r="E28" s="442"/>
      <c r="F28" s="442"/>
      <c r="G28" s="76"/>
    </row>
    <row r="29" spans="1:10" ht="0.6" customHeight="1" x14ac:dyDescent="0.25">
      <c r="A29" s="65" t="s">
        <v>81</v>
      </c>
      <c r="B29" s="77"/>
      <c r="C29" s="78"/>
      <c r="D29" s="79"/>
      <c r="E29" s="80"/>
      <c r="F29" s="81"/>
      <c r="G29" s="82"/>
    </row>
    <row r="30" spans="1:10" ht="69" customHeight="1" x14ac:dyDescent="0.25">
      <c r="A30" s="65" t="s">
        <v>82</v>
      </c>
      <c r="B30" s="83">
        <v>1.1000000000000001</v>
      </c>
      <c r="C30" s="84" t="s">
        <v>83</v>
      </c>
      <c r="D30" s="85" t="s">
        <v>84</v>
      </c>
      <c r="E30" s="86">
        <f>+'[15]CANTIDADES ILC'!H12</f>
        <v>1272.57</v>
      </c>
      <c r="F30" s="87"/>
      <c r="G30" s="88">
        <f>+E30*F30</f>
        <v>0</v>
      </c>
      <c r="I30" s="53" t="s">
        <v>85</v>
      </c>
      <c r="J30" s="53"/>
    </row>
    <row r="31" spans="1:10" ht="84.6" customHeight="1" x14ac:dyDescent="0.25">
      <c r="A31" s="89" t="s">
        <v>86</v>
      </c>
      <c r="B31" s="83">
        <v>1.2</v>
      </c>
      <c r="C31" s="84" t="s">
        <v>87</v>
      </c>
      <c r="D31" s="85" t="s">
        <v>84</v>
      </c>
      <c r="E31" s="86">
        <f>+'[15]CANTIDADES ILC'!H30</f>
        <v>1019.0699999999999</v>
      </c>
      <c r="F31" s="87"/>
      <c r="G31" s="88">
        <f t="shared" ref="G31:G50" si="0">+E31*F31</f>
        <v>0</v>
      </c>
      <c r="I31" s="90">
        <f>+E39+E64+E88+E108+E176+E253+E283</f>
        <v>9426.9655199999997</v>
      </c>
      <c r="J31" t="s">
        <v>88</v>
      </c>
    </row>
    <row r="32" spans="1:10" ht="72.599999999999994" customHeight="1" x14ac:dyDescent="0.25">
      <c r="A32" s="89"/>
      <c r="B32" s="83" t="s">
        <v>89</v>
      </c>
      <c r="C32" s="84" t="s">
        <v>90</v>
      </c>
      <c r="D32" s="85" t="s">
        <v>84</v>
      </c>
      <c r="E32" s="86">
        <f>+'[15]CANTIDADES ILC'!H37</f>
        <v>253.5</v>
      </c>
      <c r="F32" s="87"/>
      <c r="G32" s="88">
        <f t="shared" si="0"/>
        <v>0</v>
      </c>
      <c r="I32" s="90">
        <f>+E40+E65+E89+E109+E174+E254+E284</f>
        <v>1558.8</v>
      </c>
      <c r="J32" t="s">
        <v>91</v>
      </c>
    </row>
    <row r="33" spans="1:9" ht="44.45" customHeight="1" x14ac:dyDescent="0.25">
      <c r="A33" s="89" t="s">
        <v>92</v>
      </c>
      <c r="B33" s="83">
        <v>1.3</v>
      </c>
      <c r="C33" s="84" t="s">
        <v>93</v>
      </c>
      <c r="D33" s="85" t="s">
        <v>12</v>
      </c>
      <c r="E33" s="86">
        <f>+'[15]CANTIDADES ILC'!H45</f>
        <v>50.2</v>
      </c>
      <c r="F33" s="91"/>
      <c r="G33" s="88">
        <f t="shared" si="0"/>
        <v>0</v>
      </c>
      <c r="I33" s="90">
        <f>+E42+E66+E90+E111+E177+E286</f>
        <v>1105.04</v>
      </c>
    </row>
    <row r="34" spans="1:9" ht="25.5" x14ac:dyDescent="0.25">
      <c r="A34" s="65" t="s">
        <v>94</v>
      </c>
      <c r="B34" s="83">
        <v>1.4</v>
      </c>
      <c r="C34" s="84" t="s">
        <v>95</v>
      </c>
      <c r="D34" s="85" t="s">
        <v>12</v>
      </c>
      <c r="E34" s="86">
        <f>+'[15]CANTIDADES ILC'!H51</f>
        <v>36.299999999999997</v>
      </c>
      <c r="F34" s="87"/>
      <c r="G34" s="88">
        <f t="shared" si="0"/>
        <v>0</v>
      </c>
    </row>
    <row r="35" spans="1:9" ht="41.45" customHeight="1" x14ac:dyDescent="0.25">
      <c r="A35" s="65" t="s">
        <v>96</v>
      </c>
      <c r="B35" s="83">
        <v>1.5</v>
      </c>
      <c r="C35" s="84" t="s">
        <v>97</v>
      </c>
      <c r="D35" s="85" t="s">
        <v>12</v>
      </c>
      <c r="E35" s="86">
        <f>+'[15]CANTIDADES ILC'!H58</f>
        <v>100.4</v>
      </c>
      <c r="F35" s="87"/>
      <c r="G35" s="88">
        <f t="shared" si="0"/>
        <v>0</v>
      </c>
    </row>
    <row r="36" spans="1:9" ht="15" customHeight="1" x14ac:dyDescent="0.25">
      <c r="A36" s="65" t="s">
        <v>98</v>
      </c>
      <c r="B36" s="83">
        <v>1.6</v>
      </c>
      <c r="C36" s="84" t="s">
        <v>99</v>
      </c>
      <c r="D36" s="85" t="s">
        <v>12</v>
      </c>
      <c r="E36" s="86">
        <f>+'[15]CANTIDADES ILC'!H63</f>
        <v>116</v>
      </c>
      <c r="F36" s="87"/>
      <c r="G36" s="88">
        <f t="shared" si="0"/>
        <v>0</v>
      </c>
    </row>
    <row r="37" spans="1:9" ht="39.6" customHeight="1" x14ac:dyDescent="0.25">
      <c r="A37" s="65" t="s">
        <v>100</v>
      </c>
      <c r="B37" s="83">
        <v>1.7</v>
      </c>
      <c r="C37" s="84" t="s">
        <v>101</v>
      </c>
      <c r="D37" s="85" t="s">
        <v>84</v>
      </c>
      <c r="E37" s="86">
        <f>+'[15]CANTIDADES ILC'!H69</f>
        <v>330</v>
      </c>
      <c r="F37" s="87"/>
      <c r="G37" s="88">
        <f t="shared" si="0"/>
        <v>0</v>
      </c>
    </row>
    <row r="38" spans="1:9" ht="25.5" x14ac:dyDescent="0.25">
      <c r="A38" s="65" t="s">
        <v>102</v>
      </c>
      <c r="B38" s="83">
        <v>1.8</v>
      </c>
      <c r="C38" s="84" t="s">
        <v>103</v>
      </c>
      <c r="D38" s="85" t="s">
        <v>84</v>
      </c>
      <c r="E38" s="86">
        <f>+'[15]CANTIDADES ILC'!H75</f>
        <v>330</v>
      </c>
      <c r="F38" s="87"/>
      <c r="G38" s="88">
        <f t="shared" si="0"/>
        <v>0</v>
      </c>
    </row>
    <row r="39" spans="1:9" ht="25.5" x14ac:dyDescent="0.25">
      <c r="A39" s="65" t="s">
        <v>104</v>
      </c>
      <c r="B39" s="83">
        <v>1.9</v>
      </c>
      <c r="C39" s="84" t="s">
        <v>105</v>
      </c>
      <c r="D39" s="85" t="s">
        <v>106</v>
      </c>
      <c r="E39" s="86">
        <f>+'[15]CANTIDADES ILC'!H80</f>
        <v>1755.6000000000001</v>
      </c>
      <c r="F39" s="87"/>
      <c r="G39" s="88">
        <f t="shared" si="0"/>
        <v>0</v>
      </c>
    </row>
    <row r="40" spans="1:9" ht="25.5" x14ac:dyDescent="0.25">
      <c r="A40" s="65" t="s">
        <v>107</v>
      </c>
      <c r="B40" s="92">
        <v>1.1000000000000001</v>
      </c>
      <c r="C40" s="84" t="s">
        <v>108</v>
      </c>
      <c r="D40" s="85" t="s">
        <v>84</v>
      </c>
      <c r="E40" s="86">
        <f>+'[15]CANTIDADES ILC'!H87</f>
        <v>330</v>
      </c>
      <c r="F40" s="87"/>
      <c r="G40" s="88">
        <f t="shared" si="0"/>
        <v>0</v>
      </c>
    </row>
    <row r="41" spans="1:9" ht="25.5" x14ac:dyDescent="0.25">
      <c r="A41" s="65" t="s">
        <v>109</v>
      </c>
      <c r="B41" s="83">
        <v>1.1100000000000001</v>
      </c>
      <c r="C41" s="84" t="s">
        <v>110</v>
      </c>
      <c r="D41" s="85" t="s">
        <v>84</v>
      </c>
      <c r="E41" s="86">
        <f>+E40</f>
        <v>330</v>
      </c>
      <c r="F41" s="87"/>
      <c r="G41" s="88">
        <f t="shared" si="0"/>
        <v>0</v>
      </c>
    </row>
    <row r="42" spans="1:9" ht="38.25" x14ac:dyDescent="0.25">
      <c r="A42" s="93"/>
      <c r="B42" s="83">
        <v>1.1200000000000001</v>
      </c>
      <c r="C42" s="84" t="s">
        <v>111</v>
      </c>
      <c r="D42" s="85" t="s">
        <v>12</v>
      </c>
      <c r="E42" s="86">
        <f>+'[15]CANTIDADES ILC'!H93</f>
        <v>230</v>
      </c>
      <c r="F42" s="87"/>
      <c r="G42" s="88">
        <f t="shared" si="0"/>
        <v>0</v>
      </c>
    </row>
    <row r="43" spans="1:9" ht="19.149999999999999" customHeight="1" thickBot="1" x14ac:dyDescent="0.3">
      <c r="A43" s="94" t="s">
        <v>112</v>
      </c>
      <c r="B43" s="83">
        <v>1.1299999999999999</v>
      </c>
      <c r="C43" s="84" t="s">
        <v>113</v>
      </c>
      <c r="D43" s="85" t="s">
        <v>12</v>
      </c>
      <c r="E43" s="86">
        <f>+'[15]CANTIDADES ILC'!H100</f>
        <v>60</v>
      </c>
      <c r="F43" s="87"/>
      <c r="G43" s="88">
        <f t="shared" si="0"/>
        <v>0</v>
      </c>
    </row>
    <row r="44" spans="1:9" ht="100.15" customHeight="1" thickBot="1" x14ac:dyDescent="0.3">
      <c r="A44" s="49"/>
      <c r="B44" s="83">
        <v>1.1399999999999999</v>
      </c>
      <c r="C44" s="84" t="s">
        <v>114</v>
      </c>
      <c r="D44" s="85" t="s">
        <v>84</v>
      </c>
      <c r="E44" s="86">
        <f>+'[15]CANTIDADES ILC'!H106</f>
        <v>330</v>
      </c>
      <c r="F44" s="87"/>
      <c r="G44" s="88">
        <f t="shared" si="0"/>
        <v>0</v>
      </c>
    </row>
    <row r="45" spans="1:9" ht="57" customHeight="1" x14ac:dyDescent="0.25">
      <c r="A45" s="63" t="s">
        <v>62</v>
      </c>
      <c r="B45" s="83">
        <v>1.1499999999999999</v>
      </c>
      <c r="C45" s="84" t="s">
        <v>115</v>
      </c>
      <c r="D45" s="85" t="s">
        <v>84</v>
      </c>
      <c r="E45" s="86">
        <f>+'[15]CANTIDADES ILC'!H112</f>
        <v>120</v>
      </c>
      <c r="F45" s="87"/>
      <c r="G45" s="88">
        <f t="shared" si="0"/>
        <v>0</v>
      </c>
    </row>
    <row r="46" spans="1:9" ht="58.15" customHeight="1" x14ac:dyDescent="0.25">
      <c r="A46" s="64" t="s">
        <v>65</v>
      </c>
      <c r="B46" s="83">
        <v>1.1599999999999999</v>
      </c>
      <c r="C46" s="84" t="s">
        <v>116</v>
      </c>
      <c r="D46" s="85" t="s">
        <v>84</v>
      </c>
      <c r="E46" s="86">
        <f>+E45</f>
        <v>120</v>
      </c>
      <c r="F46" s="87"/>
      <c r="G46" s="88">
        <f t="shared" si="0"/>
        <v>0</v>
      </c>
    </row>
    <row r="47" spans="1:9" ht="38.25" x14ac:dyDescent="0.25">
      <c r="A47" s="95" t="s">
        <v>117</v>
      </c>
      <c r="B47" s="83">
        <v>1.17</v>
      </c>
      <c r="C47" s="84" t="s">
        <v>118</v>
      </c>
      <c r="D47" s="85" t="s">
        <v>84</v>
      </c>
      <c r="E47" s="86">
        <f>+'[15]CANTIDADES ILC'!H118</f>
        <v>120</v>
      </c>
      <c r="F47" s="87"/>
      <c r="G47" s="88">
        <f t="shared" si="0"/>
        <v>0</v>
      </c>
    </row>
    <row r="48" spans="1:9" ht="38.25" x14ac:dyDescent="0.25">
      <c r="A48" s="89" t="s">
        <v>119</v>
      </c>
      <c r="B48" s="83">
        <v>1.18</v>
      </c>
      <c r="C48" s="84" t="s">
        <v>120</v>
      </c>
      <c r="D48" s="85" t="s">
        <v>84</v>
      </c>
      <c r="E48" s="86">
        <f>+'[15]CANTIDADES ILC'!H118</f>
        <v>120</v>
      </c>
      <c r="F48" s="87"/>
      <c r="G48" s="88">
        <f t="shared" si="0"/>
        <v>0</v>
      </c>
    </row>
    <row r="49" spans="1:7" ht="54" customHeight="1" x14ac:dyDescent="0.25">
      <c r="A49" s="89" t="s">
        <v>121</v>
      </c>
      <c r="B49" s="83">
        <v>1.19</v>
      </c>
      <c r="C49" s="84" t="s">
        <v>122</v>
      </c>
      <c r="D49" s="85" t="s">
        <v>123</v>
      </c>
      <c r="E49" s="86">
        <f>+'[15]CANTIDADES ILC'!H123</f>
        <v>50</v>
      </c>
      <c r="F49" s="87"/>
      <c r="G49" s="88">
        <f t="shared" si="0"/>
        <v>0</v>
      </c>
    </row>
    <row r="50" spans="1:7" x14ac:dyDescent="0.25">
      <c r="A50" s="95" t="s">
        <v>124</v>
      </c>
      <c r="B50" s="92">
        <v>1.2</v>
      </c>
      <c r="C50" s="84" t="s">
        <v>125</v>
      </c>
      <c r="D50" s="85" t="s">
        <v>84</v>
      </c>
      <c r="E50" s="86">
        <f>+'[15]CANTIDADES ILC'!H129</f>
        <v>330</v>
      </c>
      <c r="F50" s="87"/>
      <c r="G50" s="88">
        <f t="shared" si="0"/>
        <v>0</v>
      </c>
    </row>
    <row r="51" spans="1:7" x14ac:dyDescent="0.25">
      <c r="A51" s="95" t="s">
        <v>126</v>
      </c>
      <c r="B51" s="96"/>
      <c r="C51" s="97"/>
      <c r="D51" s="98"/>
      <c r="E51" s="99"/>
      <c r="F51" s="100"/>
      <c r="G51" s="88"/>
    </row>
    <row r="52" spans="1:7" ht="15.75" thickBot="1" x14ac:dyDescent="0.3">
      <c r="A52" s="95" t="s">
        <v>127</v>
      </c>
      <c r="B52" s="447" t="s">
        <v>128</v>
      </c>
      <c r="C52" s="448"/>
      <c r="D52" s="448"/>
      <c r="E52" s="448"/>
      <c r="F52" s="448"/>
      <c r="G52" s="101">
        <f>SUM(G30:G51)</f>
        <v>0</v>
      </c>
    </row>
    <row r="53" spans="1:7" ht="15.75" thickBot="1" x14ac:dyDescent="0.3">
      <c r="A53" s="95" t="s">
        <v>129</v>
      </c>
      <c r="B53" s="69"/>
      <c r="C53" s="70"/>
      <c r="D53" s="71"/>
      <c r="E53" s="102"/>
      <c r="F53" s="73"/>
      <c r="G53" s="74"/>
    </row>
    <row r="54" spans="1:7" x14ac:dyDescent="0.25">
      <c r="A54" s="95" t="s">
        <v>130</v>
      </c>
      <c r="B54" s="75">
        <v>2</v>
      </c>
      <c r="C54" s="442" t="s">
        <v>131</v>
      </c>
      <c r="D54" s="442"/>
      <c r="E54" s="442"/>
      <c r="F54" s="442"/>
      <c r="G54" s="76"/>
    </row>
    <row r="55" spans="1:7" x14ac:dyDescent="0.25">
      <c r="A55" s="95" t="s">
        <v>132</v>
      </c>
      <c r="B55" s="77"/>
      <c r="C55" s="78"/>
      <c r="D55" s="79"/>
      <c r="E55" s="103"/>
      <c r="F55" s="81"/>
      <c r="G55" s="82"/>
    </row>
    <row r="56" spans="1:7" ht="63.75" x14ac:dyDescent="0.25">
      <c r="A56" s="89" t="s">
        <v>133</v>
      </c>
      <c r="B56" s="104">
        <v>2.1</v>
      </c>
      <c r="C56" s="97" t="s">
        <v>134</v>
      </c>
      <c r="D56" s="105" t="s">
        <v>84</v>
      </c>
      <c r="E56" s="106">
        <f>+'[15]CANTIDADES ILC'!H136</f>
        <v>423.19</v>
      </c>
      <c r="F56" s="87"/>
      <c r="G56" s="88">
        <f>+E56*F56</f>
        <v>0</v>
      </c>
    </row>
    <row r="57" spans="1:7" ht="51" x14ac:dyDescent="0.25">
      <c r="A57" s="95" t="s">
        <v>135</v>
      </c>
      <c r="B57" s="83">
        <v>2.2000000000000002</v>
      </c>
      <c r="C57" s="107" t="s">
        <v>136</v>
      </c>
      <c r="D57" s="108" t="s">
        <v>106</v>
      </c>
      <c r="E57" s="109">
        <f>+'[15]CANTIDADES ILC'!H147</f>
        <v>1426.8641294117649</v>
      </c>
      <c r="F57" s="87"/>
      <c r="G57" s="88">
        <f t="shared" ref="G57:G75" si="1">+E57*F57</f>
        <v>0</v>
      </c>
    </row>
    <row r="58" spans="1:7" ht="114.75" x14ac:dyDescent="0.25">
      <c r="A58" s="95" t="s">
        <v>137</v>
      </c>
      <c r="B58" s="83">
        <v>2.2999999999999998</v>
      </c>
      <c r="C58" s="84" t="s">
        <v>87</v>
      </c>
      <c r="D58" s="108" t="s">
        <v>84</v>
      </c>
      <c r="E58" s="109">
        <f>+'[15]CANTIDADES ILC'!H153</f>
        <v>338.89</v>
      </c>
      <c r="F58" s="87"/>
      <c r="G58" s="88">
        <f t="shared" si="1"/>
        <v>0</v>
      </c>
    </row>
    <row r="59" spans="1:7" ht="63.75" x14ac:dyDescent="0.25">
      <c r="A59" s="95" t="s">
        <v>138</v>
      </c>
      <c r="B59" s="83" t="s">
        <v>139</v>
      </c>
      <c r="C59" s="107" t="s">
        <v>90</v>
      </c>
      <c r="D59" s="85" t="s">
        <v>84</v>
      </c>
      <c r="E59" s="86">
        <f>+'[15]CANTIDADES ILC'!H160</f>
        <v>84.3</v>
      </c>
      <c r="F59" s="87"/>
      <c r="G59" s="88">
        <f t="shared" si="1"/>
        <v>0</v>
      </c>
    </row>
    <row r="60" spans="1:7" ht="38.25" x14ac:dyDescent="0.25">
      <c r="A60" s="95" t="s">
        <v>140</v>
      </c>
      <c r="B60" s="104">
        <v>2.4</v>
      </c>
      <c r="C60" s="97" t="s">
        <v>97</v>
      </c>
      <c r="D60" s="105" t="s">
        <v>12</v>
      </c>
      <c r="E60" s="106">
        <f>+'[15]CANTIDADES ILC'!H167</f>
        <v>50.2</v>
      </c>
      <c r="F60" s="87"/>
      <c r="G60" s="88">
        <f t="shared" si="1"/>
        <v>0</v>
      </c>
    </row>
    <row r="61" spans="1:7" x14ac:dyDescent="0.25">
      <c r="A61" s="110" t="s">
        <v>141</v>
      </c>
      <c r="B61" s="104">
        <v>2.5</v>
      </c>
      <c r="C61" s="97" t="s">
        <v>142</v>
      </c>
      <c r="D61" s="105" t="s">
        <v>12</v>
      </c>
      <c r="E61" s="106">
        <f>+'[15]CANTIDADES ILC'!H172</f>
        <v>34</v>
      </c>
      <c r="F61" s="87"/>
      <c r="G61" s="88">
        <f t="shared" si="1"/>
        <v>0</v>
      </c>
    </row>
    <row r="62" spans="1:7" ht="38.25" x14ac:dyDescent="0.25">
      <c r="A62" s="95" t="s">
        <v>143</v>
      </c>
      <c r="B62" s="104">
        <v>2.6</v>
      </c>
      <c r="C62" s="97" t="s">
        <v>101</v>
      </c>
      <c r="D62" s="105" t="s">
        <v>84</v>
      </c>
      <c r="E62" s="106">
        <f>+'[15]CANTIDADES ILC'!H178</f>
        <v>176</v>
      </c>
      <c r="F62" s="87"/>
      <c r="G62" s="88">
        <f t="shared" si="1"/>
        <v>0</v>
      </c>
    </row>
    <row r="63" spans="1:7" ht="25.5" x14ac:dyDescent="0.25">
      <c r="A63" s="95" t="s">
        <v>144</v>
      </c>
      <c r="B63" s="104">
        <v>2.7</v>
      </c>
      <c r="C63" s="97" t="s">
        <v>145</v>
      </c>
      <c r="D63" s="105" t="s">
        <v>84</v>
      </c>
      <c r="E63" s="106">
        <f>+'[15]CANTIDADES ILC'!H184</f>
        <v>176</v>
      </c>
      <c r="F63" s="87"/>
      <c r="G63" s="88">
        <f t="shared" si="1"/>
        <v>0</v>
      </c>
    </row>
    <row r="64" spans="1:7" ht="25.5" x14ac:dyDescent="0.25">
      <c r="A64" s="95" t="s">
        <v>146</v>
      </c>
      <c r="B64" s="104">
        <v>2.8</v>
      </c>
      <c r="C64" s="97" t="s">
        <v>147</v>
      </c>
      <c r="D64" s="105" t="s">
        <v>106</v>
      </c>
      <c r="E64" s="106">
        <f>+'[15]CANTIDADES ILC'!H190</f>
        <v>936.32</v>
      </c>
      <c r="F64" s="87"/>
      <c r="G64" s="88">
        <f t="shared" si="1"/>
        <v>0</v>
      </c>
    </row>
    <row r="65" spans="1:7" ht="25.5" x14ac:dyDescent="0.25">
      <c r="A65" s="95" t="s">
        <v>148</v>
      </c>
      <c r="B65" s="104">
        <v>2.9</v>
      </c>
      <c r="C65" s="97" t="s">
        <v>108</v>
      </c>
      <c r="D65" s="105" t="s">
        <v>84</v>
      </c>
      <c r="E65" s="106">
        <f>+'[15]CANTIDADES ILC'!H197</f>
        <v>176</v>
      </c>
      <c r="F65" s="87"/>
      <c r="G65" s="88">
        <f t="shared" si="1"/>
        <v>0</v>
      </c>
    </row>
    <row r="66" spans="1:7" ht="38.25" x14ac:dyDescent="0.25">
      <c r="A66" s="93"/>
      <c r="B66" s="111">
        <v>2.1</v>
      </c>
      <c r="C66" s="107" t="s">
        <v>111</v>
      </c>
      <c r="D66" s="108" t="s">
        <v>12</v>
      </c>
      <c r="E66" s="109">
        <f>+'[15]CANTIDADES ILC'!H202</f>
        <v>100</v>
      </c>
      <c r="F66" s="87"/>
      <c r="G66" s="88">
        <f t="shared" si="1"/>
        <v>0</v>
      </c>
    </row>
    <row r="67" spans="1:7" ht="15.75" thickBot="1" x14ac:dyDescent="0.3">
      <c r="A67" s="94" t="s">
        <v>112</v>
      </c>
      <c r="B67" s="104">
        <v>2.11</v>
      </c>
      <c r="C67" s="97" t="s">
        <v>113</v>
      </c>
      <c r="D67" s="105" t="s">
        <v>12</v>
      </c>
      <c r="E67" s="106">
        <f>+'[15]CANTIDADES ILC'!H209</f>
        <v>60</v>
      </c>
      <c r="F67" s="87"/>
      <c r="G67" s="88">
        <f t="shared" si="1"/>
        <v>0</v>
      </c>
    </row>
    <row r="68" spans="1:7" ht="58.15" customHeight="1" thickBot="1" x14ac:dyDescent="0.3">
      <c r="A68" s="49"/>
      <c r="B68" s="104">
        <v>2.12</v>
      </c>
      <c r="C68" s="97" t="s">
        <v>114</v>
      </c>
      <c r="D68" s="105" t="s">
        <v>84</v>
      </c>
      <c r="E68" s="106">
        <f>+'[15]CANTIDADES ILC'!H215</f>
        <v>176</v>
      </c>
      <c r="F68" s="87"/>
      <c r="G68" s="88">
        <f t="shared" si="1"/>
        <v>0</v>
      </c>
    </row>
    <row r="69" spans="1:7" ht="51" x14ac:dyDescent="0.25">
      <c r="A69" s="63" t="s">
        <v>62</v>
      </c>
      <c r="B69" s="104">
        <v>2.13</v>
      </c>
      <c r="C69" s="97" t="s">
        <v>115</v>
      </c>
      <c r="D69" s="105" t="s">
        <v>84</v>
      </c>
      <c r="E69" s="106">
        <f>+'[15]CANTIDADES ILC'!H221</f>
        <v>3.2</v>
      </c>
      <c r="F69" s="87"/>
      <c r="G69" s="88">
        <f t="shared" si="1"/>
        <v>0</v>
      </c>
    </row>
    <row r="70" spans="1:7" ht="51" x14ac:dyDescent="0.25">
      <c r="A70" s="64" t="s">
        <v>65</v>
      </c>
      <c r="B70" s="104">
        <v>2.14</v>
      </c>
      <c r="C70" s="97" t="s">
        <v>116</v>
      </c>
      <c r="D70" s="105" t="s">
        <v>84</v>
      </c>
      <c r="E70" s="106">
        <f>+'[15]CANTIDADES ILC'!H221</f>
        <v>3.2</v>
      </c>
      <c r="F70" s="87"/>
      <c r="G70" s="88">
        <f t="shared" si="1"/>
        <v>0</v>
      </c>
    </row>
    <row r="71" spans="1:7" ht="38.25" x14ac:dyDescent="0.25">
      <c r="A71" s="95" t="s">
        <v>149</v>
      </c>
      <c r="B71" s="104">
        <v>2.15</v>
      </c>
      <c r="C71" s="97" t="s">
        <v>150</v>
      </c>
      <c r="D71" s="105" t="s">
        <v>84</v>
      </c>
      <c r="E71" s="112">
        <v>143</v>
      </c>
      <c r="F71" s="87"/>
      <c r="G71" s="88">
        <f t="shared" si="1"/>
        <v>0</v>
      </c>
    </row>
    <row r="72" spans="1:7" ht="38.25" x14ac:dyDescent="0.25">
      <c r="A72" s="89" t="s">
        <v>151</v>
      </c>
      <c r="B72" s="104">
        <v>2.16</v>
      </c>
      <c r="C72" s="97" t="s">
        <v>118</v>
      </c>
      <c r="D72" s="105" t="s">
        <v>84</v>
      </c>
      <c r="E72" s="106">
        <f>+'[15]CANTIDADES ILC'!H233</f>
        <v>237.39</v>
      </c>
      <c r="F72" s="87"/>
      <c r="G72" s="88">
        <f t="shared" si="1"/>
        <v>0</v>
      </c>
    </row>
    <row r="73" spans="1:7" ht="38.25" x14ac:dyDescent="0.25">
      <c r="A73" s="89" t="s">
        <v>152</v>
      </c>
      <c r="B73" s="104">
        <v>2.17</v>
      </c>
      <c r="C73" s="97" t="s">
        <v>120</v>
      </c>
      <c r="D73" s="105" t="s">
        <v>84</v>
      </c>
      <c r="E73" s="112">
        <v>143</v>
      </c>
      <c r="F73" s="87"/>
      <c r="G73" s="88">
        <f t="shared" si="1"/>
        <v>0</v>
      </c>
    </row>
    <row r="74" spans="1:7" ht="51" x14ac:dyDescent="0.25">
      <c r="A74" s="89" t="s">
        <v>153</v>
      </c>
      <c r="B74" s="104">
        <v>2.1800000000000002</v>
      </c>
      <c r="C74" s="97" t="s">
        <v>122</v>
      </c>
      <c r="D74" s="105" t="s">
        <v>123</v>
      </c>
      <c r="E74" s="106">
        <f>+'[15]CANTIDADES ILC'!H238</f>
        <v>20</v>
      </c>
      <c r="F74" s="87"/>
      <c r="G74" s="88">
        <f t="shared" si="1"/>
        <v>0</v>
      </c>
    </row>
    <row r="75" spans="1:7" x14ac:dyDescent="0.25">
      <c r="A75" s="95" t="s">
        <v>154</v>
      </c>
      <c r="B75" s="104">
        <v>2.19</v>
      </c>
      <c r="C75" s="97" t="s">
        <v>125</v>
      </c>
      <c r="D75" s="105" t="s">
        <v>84</v>
      </c>
      <c r="E75" s="106">
        <f>+'[15]CANTIDADES ILC'!H244</f>
        <v>176</v>
      </c>
      <c r="F75" s="87"/>
      <c r="G75" s="88">
        <f t="shared" si="1"/>
        <v>0</v>
      </c>
    </row>
    <row r="76" spans="1:7" x14ac:dyDescent="0.25">
      <c r="A76" s="95" t="s">
        <v>155</v>
      </c>
      <c r="B76" s="96"/>
      <c r="C76" s="97"/>
      <c r="D76" s="98"/>
      <c r="E76" s="113"/>
      <c r="F76" s="100"/>
      <c r="G76" s="88"/>
    </row>
    <row r="77" spans="1:7" ht="15.75" thickBot="1" x14ac:dyDescent="0.3">
      <c r="A77" s="89" t="s">
        <v>156</v>
      </c>
      <c r="B77" s="447" t="s">
        <v>157</v>
      </c>
      <c r="C77" s="448"/>
      <c r="D77" s="448"/>
      <c r="E77" s="448"/>
      <c r="F77" s="448"/>
      <c r="G77" s="101">
        <f>SUM(G56:G76)</f>
        <v>0</v>
      </c>
    </row>
    <row r="78" spans="1:7" ht="15.75" thickBot="1" x14ac:dyDescent="0.3">
      <c r="A78" s="95" t="s">
        <v>158</v>
      </c>
      <c r="B78" s="69"/>
      <c r="C78" s="70"/>
      <c r="D78" s="71"/>
      <c r="E78" s="102"/>
      <c r="F78" s="73"/>
      <c r="G78" s="74"/>
    </row>
    <row r="79" spans="1:7" x14ac:dyDescent="0.25">
      <c r="A79" s="95" t="s">
        <v>159</v>
      </c>
      <c r="B79" s="75"/>
      <c r="C79" s="442" t="s">
        <v>160</v>
      </c>
      <c r="D79" s="442"/>
      <c r="E79" s="442"/>
      <c r="F79" s="442"/>
      <c r="G79" s="76"/>
    </row>
    <row r="80" spans="1:7" x14ac:dyDescent="0.25">
      <c r="A80" s="95" t="s">
        <v>161</v>
      </c>
      <c r="B80" s="77"/>
      <c r="C80" s="78"/>
      <c r="D80" s="79"/>
      <c r="E80" s="103"/>
      <c r="F80" s="81"/>
      <c r="G80" s="82"/>
    </row>
    <row r="81" spans="1:7" ht="63.75" x14ac:dyDescent="0.25">
      <c r="A81" s="95" t="s">
        <v>162</v>
      </c>
      <c r="B81" s="104">
        <v>3.1</v>
      </c>
      <c r="C81" s="97" t="s">
        <v>134</v>
      </c>
      <c r="D81" s="105" t="s">
        <v>84</v>
      </c>
      <c r="E81" s="106">
        <f>+'[15]CANTIDADES ILC'!H251</f>
        <v>838.24</v>
      </c>
      <c r="F81" s="87"/>
      <c r="G81" s="88">
        <f>+E81*F81</f>
        <v>0</v>
      </c>
    </row>
    <row r="82" spans="1:7" ht="51" x14ac:dyDescent="0.25">
      <c r="A82" s="95" t="s">
        <v>163</v>
      </c>
      <c r="B82" s="83">
        <v>3.2</v>
      </c>
      <c r="C82" s="107" t="s">
        <v>136</v>
      </c>
      <c r="D82" s="108" t="s">
        <v>106</v>
      </c>
      <c r="E82" s="109">
        <f>+'[15]CANTIDADES ILC'!H261</f>
        <v>2499.8728235294116</v>
      </c>
      <c r="F82" s="87"/>
      <c r="G82" s="88">
        <f t="shared" ref="G82:G95" si="2">+E82*F82</f>
        <v>0</v>
      </c>
    </row>
    <row r="83" spans="1:7" ht="114.75" x14ac:dyDescent="0.25">
      <c r="A83" s="93"/>
      <c r="B83" s="83">
        <v>3.3</v>
      </c>
      <c r="C83" s="84" t="s">
        <v>87</v>
      </c>
      <c r="D83" s="108" t="s">
        <v>84</v>
      </c>
      <c r="E83" s="109">
        <f>+'[15]CANTIDADES ILC'!H268</f>
        <v>676</v>
      </c>
      <c r="F83" s="87"/>
      <c r="G83" s="88">
        <f t="shared" si="2"/>
        <v>0</v>
      </c>
    </row>
    <row r="84" spans="1:7" ht="64.5" thickBot="1" x14ac:dyDescent="0.3">
      <c r="A84" s="94" t="s">
        <v>112</v>
      </c>
      <c r="B84" s="83" t="s">
        <v>164</v>
      </c>
      <c r="C84" s="107" t="s">
        <v>90</v>
      </c>
      <c r="D84" s="85" t="s">
        <v>84</v>
      </c>
      <c r="E84" s="86">
        <f>+'[15]CANTIDADES ILC'!H274</f>
        <v>162.24</v>
      </c>
      <c r="F84" s="87"/>
      <c r="G84" s="88">
        <f t="shared" si="2"/>
        <v>0</v>
      </c>
    </row>
    <row r="85" spans="1:7" ht="58.15" customHeight="1" x14ac:dyDescent="0.25">
      <c r="A85" s="49"/>
      <c r="B85" s="83">
        <v>3.4</v>
      </c>
      <c r="C85" s="107" t="s">
        <v>165</v>
      </c>
      <c r="D85" s="108" t="s">
        <v>12</v>
      </c>
      <c r="E85" s="109">
        <f>+'[15]CANTIDADES ILC'!H282</f>
        <v>31</v>
      </c>
      <c r="F85" s="91"/>
      <c r="G85" s="88">
        <f t="shared" si="2"/>
        <v>0</v>
      </c>
    </row>
    <row r="86" spans="1:7" ht="31.9" customHeight="1" x14ac:dyDescent="0.25">
      <c r="A86" s="49"/>
      <c r="B86" s="104">
        <v>3.5</v>
      </c>
      <c r="C86" s="97" t="s">
        <v>101</v>
      </c>
      <c r="D86" s="105" t="s">
        <v>84</v>
      </c>
      <c r="E86" s="114">
        <f>+'[15]CANTIDADES ILC'!H289</f>
        <v>809.1</v>
      </c>
      <c r="F86" s="87"/>
      <c r="G86" s="88">
        <f t="shared" si="2"/>
        <v>0</v>
      </c>
    </row>
    <row r="87" spans="1:7" ht="31.9" customHeight="1" thickBot="1" x14ac:dyDescent="0.3">
      <c r="A87" s="49"/>
      <c r="B87" s="104">
        <v>3.6</v>
      </c>
      <c r="C87" s="97" t="s">
        <v>145</v>
      </c>
      <c r="D87" s="105" t="s">
        <v>84</v>
      </c>
      <c r="E87" s="106">
        <f>+'[15]CANTIDADES ILC'!H295</f>
        <v>809.1</v>
      </c>
      <c r="F87" s="87"/>
      <c r="G87" s="88">
        <f t="shared" si="2"/>
        <v>0</v>
      </c>
    </row>
    <row r="88" spans="1:7" ht="45" customHeight="1" x14ac:dyDescent="0.25">
      <c r="A88" s="63" t="s">
        <v>62</v>
      </c>
      <c r="B88" s="104">
        <v>3.7</v>
      </c>
      <c r="C88" s="97" t="s">
        <v>147</v>
      </c>
      <c r="D88" s="105" t="s">
        <v>106</v>
      </c>
      <c r="E88" s="106">
        <f>+'[15]CANTIDADES ILC'!H301</f>
        <v>4304.4120000000003</v>
      </c>
      <c r="F88" s="87"/>
      <c r="G88" s="88">
        <f t="shared" si="2"/>
        <v>0</v>
      </c>
    </row>
    <row r="89" spans="1:7" ht="25.5" x14ac:dyDescent="0.25">
      <c r="A89" s="64" t="s">
        <v>65</v>
      </c>
      <c r="B89" s="104">
        <v>3.8</v>
      </c>
      <c r="C89" s="97" t="s">
        <v>108</v>
      </c>
      <c r="D89" s="105" t="s">
        <v>84</v>
      </c>
      <c r="E89" s="106">
        <f>+'[15]CANTIDADES ILC'!H289</f>
        <v>809.1</v>
      </c>
      <c r="F89" s="87"/>
      <c r="G89" s="88">
        <f t="shared" si="2"/>
        <v>0</v>
      </c>
    </row>
    <row r="90" spans="1:7" ht="38.25" x14ac:dyDescent="0.25">
      <c r="A90" s="95" t="s">
        <v>166</v>
      </c>
      <c r="B90" s="104">
        <v>3.9</v>
      </c>
      <c r="C90" s="84" t="s">
        <v>111</v>
      </c>
      <c r="D90" s="108" t="s">
        <v>12</v>
      </c>
      <c r="E90" s="109">
        <f>+'[15]CANTIDADES ILC'!H313</f>
        <v>540</v>
      </c>
      <c r="F90" s="87"/>
      <c r="G90" s="88">
        <f t="shared" si="2"/>
        <v>0</v>
      </c>
    </row>
    <row r="91" spans="1:7" ht="89.25" x14ac:dyDescent="0.25">
      <c r="A91" s="89" t="s">
        <v>167</v>
      </c>
      <c r="B91" s="111">
        <v>3.1</v>
      </c>
      <c r="C91" s="97" t="s">
        <v>114</v>
      </c>
      <c r="D91" s="105" t="s">
        <v>84</v>
      </c>
      <c r="E91" s="106">
        <f>+'[15]CANTIDADES ILC'!H320</f>
        <v>809.1</v>
      </c>
      <c r="F91" s="87"/>
      <c r="G91" s="88">
        <f t="shared" si="2"/>
        <v>0</v>
      </c>
    </row>
    <row r="92" spans="1:7" ht="38.25" x14ac:dyDescent="0.25">
      <c r="A92" s="89" t="s">
        <v>168</v>
      </c>
      <c r="B92" s="104">
        <v>3.11</v>
      </c>
      <c r="C92" s="97" t="s">
        <v>118</v>
      </c>
      <c r="D92" s="105" t="s">
        <v>84</v>
      </c>
      <c r="E92" s="106">
        <f>+'[15]CANTIDADES ILC'!H332</f>
        <v>755.99</v>
      </c>
      <c r="F92" s="87"/>
      <c r="G92" s="88">
        <f t="shared" si="2"/>
        <v>0</v>
      </c>
    </row>
    <row r="93" spans="1:7" ht="38.25" x14ac:dyDescent="0.25">
      <c r="A93" s="110" t="s">
        <v>169</v>
      </c>
      <c r="B93" s="104">
        <v>3.12</v>
      </c>
      <c r="C93" s="97" t="s">
        <v>120</v>
      </c>
      <c r="D93" s="105" t="s">
        <v>84</v>
      </c>
      <c r="E93" s="106">
        <f>+'[15]CANTIDADES ILC'!H332</f>
        <v>755.99</v>
      </c>
      <c r="F93" s="87"/>
      <c r="G93" s="88">
        <f t="shared" si="2"/>
        <v>0</v>
      </c>
    </row>
    <row r="94" spans="1:7" ht="51" x14ac:dyDescent="0.25">
      <c r="A94" s="110" t="s">
        <v>170</v>
      </c>
      <c r="B94" s="104">
        <v>3.13</v>
      </c>
      <c r="C94" s="97" t="s">
        <v>122</v>
      </c>
      <c r="D94" s="105" t="s">
        <v>123</v>
      </c>
      <c r="E94" s="106">
        <f>+'[15]CANTIDADES ILC'!H337</f>
        <v>14</v>
      </c>
      <c r="F94" s="87"/>
      <c r="G94" s="88">
        <f t="shared" si="2"/>
        <v>0</v>
      </c>
    </row>
    <row r="95" spans="1:7" x14ac:dyDescent="0.25">
      <c r="A95" s="89" t="s">
        <v>171</v>
      </c>
      <c r="B95" s="104">
        <v>3.14</v>
      </c>
      <c r="C95" s="97" t="s">
        <v>125</v>
      </c>
      <c r="D95" s="105" t="s">
        <v>84</v>
      </c>
      <c r="E95" s="106">
        <f>+'[15]CANTIDADES ILC'!H343</f>
        <v>809.1</v>
      </c>
      <c r="F95" s="87"/>
      <c r="G95" s="88">
        <f t="shared" si="2"/>
        <v>0</v>
      </c>
    </row>
    <row r="96" spans="1:7" ht="15.75" thickBot="1" x14ac:dyDescent="0.3">
      <c r="A96" s="95" t="s">
        <v>172</v>
      </c>
      <c r="B96" s="447" t="s">
        <v>173</v>
      </c>
      <c r="C96" s="448"/>
      <c r="D96" s="448"/>
      <c r="E96" s="448"/>
      <c r="F96" s="448"/>
      <c r="G96" s="101">
        <f>SUM(G81:G95)</f>
        <v>0</v>
      </c>
    </row>
    <row r="97" spans="1:7" ht="15.75" thickBot="1" x14ac:dyDescent="0.3">
      <c r="A97" s="95" t="s">
        <v>174</v>
      </c>
      <c r="B97" s="69"/>
      <c r="C97" s="70"/>
      <c r="D97" s="71"/>
      <c r="E97" s="102"/>
      <c r="F97" s="73"/>
      <c r="G97" s="74"/>
    </row>
    <row r="98" spans="1:7" x14ac:dyDescent="0.25">
      <c r="A98" s="89" t="s">
        <v>175</v>
      </c>
      <c r="B98" s="75">
        <v>4</v>
      </c>
      <c r="C98" s="442" t="s">
        <v>176</v>
      </c>
      <c r="D98" s="442"/>
      <c r="E98" s="442"/>
      <c r="F98" s="442"/>
      <c r="G98" s="76"/>
    </row>
    <row r="99" spans="1:7" ht="63.75" x14ac:dyDescent="0.25">
      <c r="A99" s="89"/>
      <c r="B99" s="115">
        <v>4.0999999999999996</v>
      </c>
      <c r="C99" s="116" t="s">
        <v>134</v>
      </c>
      <c r="D99" s="117" t="s">
        <v>84</v>
      </c>
      <c r="E99" s="114">
        <f>+'[15]CANTIDADES ILC'!H351</f>
        <v>76.95</v>
      </c>
      <c r="F99" s="87"/>
      <c r="G99" s="118">
        <f>+E99*F99</f>
        <v>0</v>
      </c>
    </row>
    <row r="100" spans="1:7" ht="114.75" x14ac:dyDescent="0.25">
      <c r="A100" s="89"/>
      <c r="B100" s="119">
        <v>4.2</v>
      </c>
      <c r="C100" s="84" t="s">
        <v>87</v>
      </c>
      <c r="D100" s="120" t="s">
        <v>84</v>
      </c>
      <c r="E100" s="121">
        <f>+'[15]CANTIDADES ILC'!H366</f>
        <v>76.95</v>
      </c>
      <c r="F100" s="87"/>
      <c r="G100" s="118">
        <f>+E100*F100</f>
        <v>0</v>
      </c>
    </row>
    <row r="101" spans="1:7" ht="51" x14ac:dyDescent="0.25">
      <c r="A101" s="89" t="s">
        <v>177</v>
      </c>
      <c r="B101" s="119">
        <v>4.3</v>
      </c>
      <c r="C101" s="84" t="s">
        <v>178</v>
      </c>
      <c r="D101" s="120" t="s">
        <v>106</v>
      </c>
      <c r="E101" s="121">
        <f>+'[15]CANTIDADES ILC'!H360</f>
        <v>261.22764705882349</v>
      </c>
      <c r="F101" s="87"/>
      <c r="G101" s="118">
        <f>+E101*F101</f>
        <v>0</v>
      </c>
    </row>
    <row r="102" spans="1:7" ht="19.149999999999999" customHeight="1" thickBot="1" x14ac:dyDescent="0.3">
      <c r="A102" s="95" t="s">
        <v>179</v>
      </c>
      <c r="B102" s="448" t="s">
        <v>180</v>
      </c>
      <c r="C102" s="448"/>
      <c r="D102" s="448"/>
      <c r="E102" s="448"/>
      <c r="F102" s="448"/>
      <c r="G102" s="101">
        <f>SUM(G99:G101)</f>
        <v>0</v>
      </c>
    </row>
    <row r="103" spans="1:7" ht="15.75" thickBot="1" x14ac:dyDescent="0.3">
      <c r="A103" s="93"/>
      <c r="B103" s="122"/>
      <c r="C103" s="123"/>
      <c r="D103" s="124"/>
      <c r="E103" s="124"/>
      <c r="F103" s="125"/>
      <c r="G103" s="126"/>
    </row>
    <row r="104" spans="1:7" ht="15.75" thickBot="1" x14ac:dyDescent="0.3">
      <c r="A104" s="94" t="s">
        <v>112</v>
      </c>
      <c r="B104" s="75">
        <v>5</v>
      </c>
      <c r="C104" s="442" t="s">
        <v>181</v>
      </c>
      <c r="D104" s="442"/>
      <c r="E104" s="442"/>
      <c r="F104" s="442"/>
      <c r="G104" s="76"/>
    </row>
    <row r="105" spans="1:7" ht="31.15" customHeight="1" x14ac:dyDescent="0.25">
      <c r="A105" s="49"/>
      <c r="B105" s="104">
        <v>5.0999999999999996</v>
      </c>
      <c r="C105" s="97" t="s">
        <v>182</v>
      </c>
      <c r="D105" s="105" t="s">
        <v>84</v>
      </c>
      <c r="E105" s="106">
        <v>15</v>
      </c>
      <c r="F105" s="87"/>
      <c r="G105" s="88">
        <f t="shared" ref="G105:G113" si="3">+E105*F105</f>
        <v>0</v>
      </c>
    </row>
    <row r="106" spans="1:7" ht="38.25" x14ac:dyDescent="0.25">
      <c r="A106" s="64" t="s">
        <v>65</v>
      </c>
      <c r="B106" s="104">
        <v>5.2</v>
      </c>
      <c r="C106" s="107" t="s">
        <v>101</v>
      </c>
      <c r="D106" s="108" t="s">
        <v>84</v>
      </c>
      <c r="E106" s="109">
        <f>+'[15]CANTIDADES ILC'!H373</f>
        <v>20</v>
      </c>
      <c r="F106" s="87"/>
      <c r="G106" s="88">
        <f t="shared" si="3"/>
        <v>0</v>
      </c>
    </row>
    <row r="107" spans="1:7" ht="25.5" x14ac:dyDescent="0.25">
      <c r="A107" s="95" t="s">
        <v>183</v>
      </c>
      <c r="B107" s="104">
        <v>5.3</v>
      </c>
      <c r="C107" s="97" t="s">
        <v>145</v>
      </c>
      <c r="D107" s="105" t="s">
        <v>84</v>
      </c>
      <c r="E107" s="106">
        <f>+'[15]CANTIDADES ILC'!H379</f>
        <v>20</v>
      </c>
      <c r="F107" s="87"/>
      <c r="G107" s="88">
        <f t="shared" si="3"/>
        <v>0</v>
      </c>
    </row>
    <row r="108" spans="1:7" ht="25.5" x14ac:dyDescent="0.25">
      <c r="A108" s="89" t="s">
        <v>184</v>
      </c>
      <c r="B108" s="104">
        <v>5.4</v>
      </c>
      <c r="C108" s="97" t="s">
        <v>147</v>
      </c>
      <c r="D108" s="105" t="s">
        <v>106</v>
      </c>
      <c r="E108" s="106">
        <f>+'[15]CANTIDADES ILC'!H384</f>
        <v>106.4</v>
      </c>
      <c r="F108" s="87"/>
      <c r="G108" s="88">
        <f t="shared" si="3"/>
        <v>0</v>
      </c>
    </row>
    <row r="109" spans="1:7" ht="25.5" x14ac:dyDescent="0.25">
      <c r="A109" s="89" t="s">
        <v>185</v>
      </c>
      <c r="B109" s="104">
        <v>5.5</v>
      </c>
      <c r="C109" s="97" t="s">
        <v>186</v>
      </c>
      <c r="D109" s="105" t="s">
        <v>84</v>
      </c>
      <c r="E109" s="106">
        <f>+'[15]CANTIDADES ILC'!H390</f>
        <v>20</v>
      </c>
      <c r="F109" s="87"/>
      <c r="G109" s="88">
        <f t="shared" si="3"/>
        <v>0</v>
      </c>
    </row>
    <row r="110" spans="1:7" ht="25.5" x14ac:dyDescent="0.25">
      <c r="A110" s="110" t="s">
        <v>187</v>
      </c>
      <c r="B110" s="104">
        <v>5.6</v>
      </c>
      <c r="C110" s="107" t="s">
        <v>110</v>
      </c>
      <c r="D110" s="108" t="s">
        <v>84</v>
      </c>
      <c r="E110" s="109">
        <f>+E109</f>
        <v>20</v>
      </c>
      <c r="F110" s="87"/>
      <c r="G110" s="88">
        <f t="shared" si="3"/>
        <v>0</v>
      </c>
    </row>
    <row r="111" spans="1:7" ht="38.25" x14ac:dyDescent="0.25">
      <c r="A111" s="95" t="s">
        <v>188</v>
      </c>
      <c r="B111" s="104">
        <v>5.7</v>
      </c>
      <c r="C111" s="107" t="s">
        <v>111</v>
      </c>
      <c r="D111" s="108" t="s">
        <v>12</v>
      </c>
      <c r="E111" s="109">
        <f>+'[15]CANTIDADES ILC'!H395</f>
        <v>18</v>
      </c>
      <c r="F111" s="87"/>
      <c r="G111" s="88">
        <f t="shared" si="3"/>
        <v>0</v>
      </c>
    </row>
    <row r="112" spans="1:7" ht="51" x14ac:dyDescent="0.25">
      <c r="A112" s="110" t="s">
        <v>189</v>
      </c>
      <c r="B112" s="104">
        <v>5.8</v>
      </c>
      <c r="C112" s="107" t="s">
        <v>122</v>
      </c>
      <c r="D112" s="108" t="s">
        <v>123</v>
      </c>
      <c r="E112" s="109">
        <f>+'[15]CANTIDADES ILC'!H400</f>
        <v>3</v>
      </c>
      <c r="F112" s="87"/>
      <c r="G112" s="88">
        <f t="shared" si="3"/>
        <v>0</v>
      </c>
    </row>
    <row r="113" spans="1:7" x14ac:dyDescent="0.25">
      <c r="A113" s="110" t="s">
        <v>190</v>
      </c>
      <c r="B113" s="104">
        <v>5.9</v>
      </c>
      <c r="C113" s="97" t="s">
        <v>125</v>
      </c>
      <c r="D113" s="105" t="s">
        <v>84</v>
      </c>
      <c r="E113" s="106">
        <f>+'[15]CANTIDADES ILC'!H406</f>
        <v>20</v>
      </c>
      <c r="F113" s="87"/>
      <c r="G113" s="88">
        <f t="shared" si="3"/>
        <v>0</v>
      </c>
    </row>
    <row r="114" spans="1:7" x14ac:dyDescent="0.25">
      <c r="A114" s="95" t="s">
        <v>191</v>
      </c>
      <c r="B114" s="104"/>
      <c r="C114" s="97"/>
      <c r="D114" s="98"/>
      <c r="E114" s="113"/>
      <c r="F114" s="100"/>
      <c r="G114" s="88"/>
    </row>
    <row r="115" spans="1:7" ht="15.75" thickBot="1" x14ac:dyDescent="0.3">
      <c r="A115" s="95" t="s">
        <v>192</v>
      </c>
      <c r="B115" s="447" t="s">
        <v>193</v>
      </c>
      <c r="C115" s="448"/>
      <c r="D115" s="448"/>
      <c r="E115" s="448"/>
      <c r="F115" s="448"/>
      <c r="G115" s="101">
        <f>SUM(G105:G114)</f>
        <v>0</v>
      </c>
    </row>
    <row r="116" spans="1:7" ht="15.75" thickBot="1" x14ac:dyDescent="0.3">
      <c r="A116" s="95" t="s">
        <v>194</v>
      </c>
      <c r="B116" s="69"/>
      <c r="C116" s="70"/>
      <c r="D116" s="71"/>
      <c r="E116" s="102"/>
      <c r="F116" s="73"/>
      <c r="G116" s="74"/>
    </row>
    <row r="117" spans="1:7" x14ac:dyDescent="0.25">
      <c r="A117" s="110" t="s">
        <v>195</v>
      </c>
      <c r="B117" s="75">
        <v>6</v>
      </c>
      <c r="C117" s="442" t="s">
        <v>196</v>
      </c>
      <c r="D117" s="442"/>
      <c r="E117" s="442"/>
      <c r="F117" s="442"/>
      <c r="G117" s="76"/>
    </row>
    <row r="118" spans="1:7" x14ac:dyDescent="0.25">
      <c r="A118" s="95" t="s">
        <v>197</v>
      </c>
      <c r="B118" s="77"/>
      <c r="C118" s="78"/>
      <c r="D118" s="79"/>
      <c r="E118" s="103"/>
      <c r="F118" s="81"/>
      <c r="G118" s="82"/>
    </row>
    <row r="119" spans="1:7" ht="63.75" x14ac:dyDescent="0.25">
      <c r="A119" s="95" t="s">
        <v>198</v>
      </c>
      <c r="B119" s="104">
        <v>6.1</v>
      </c>
      <c r="C119" s="97" t="s">
        <v>134</v>
      </c>
      <c r="D119" s="127" t="s">
        <v>84</v>
      </c>
      <c r="E119" s="106">
        <f>+'[15]CANTIDADES ILC'!H414</f>
        <v>336</v>
      </c>
      <c r="F119" s="87"/>
      <c r="G119" s="88">
        <f>+E119*F119</f>
        <v>0</v>
      </c>
    </row>
    <row r="120" spans="1:7" ht="51" x14ac:dyDescent="0.25">
      <c r="A120" s="93"/>
      <c r="B120" s="83">
        <v>6.2</v>
      </c>
      <c r="C120" s="107" t="s">
        <v>136</v>
      </c>
      <c r="D120" s="85" t="s">
        <v>106</v>
      </c>
      <c r="E120" s="109">
        <f>+'[15]CANTIDADES ILC'!H424</f>
        <v>2114.5129411764706</v>
      </c>
      <c r="F120" s="87"/>
      <c r="G120" s="88">
        <f t="shared" ref="G120:G132" si="4">+E120*F120</f>
        <v>0</v>
      </c>
    </row>
    <row r="121" spans="1:7" ht="115.5" thickBot="1" x14ac:dyDescent="0.3">
      <c r="A121" s="94" t="s">
        <v>112</v>
      </c>
      <c r="B121" s="115">
        <v>6.3</v>
      </c>
      <c r="C121" s="84" t="s">
        <v>87</v>
      </c>
      <c r="D121" s="85" t="s">
        <v>84</v>
      </c>
      <c r="E121" s="109">
        <f>+'[15]CANTIDADES ILC'!H430</f>
        <v>280</v>
      </c>
      <c r="F121" s="87"/>
      <c r="G121" s="88">
        <f t="shared" si="4"/>
        <v>0</v>
      </c>
    </row>
    <row r="122" spans="1:7" ht="57.6" customHeight="1" thickBot="1" x14ac:dyDescent="0.3">
      <c r="A122" s="49"/>
      <c r="B122" s="83" t="s">
        <v>199</v>
      </c>
      <c r="C122" s="107" t="s">
        <v>200</v>
      </c>
      <c r="D122" s="85" t="s">
        <v>84</v>
      </c>
      <c r="E122" s="86">
        <f>+'[15]CANTIDADES ILC'!H435</f>
        <v>56</v>
      </c>
      <c r="F122" s="87"/>
      <c r="G122" s="88">
        <f t="shared" si="4"/>
        <v>0</v>
      </c>
    </row>
    <row r="123" spans="1:7" ht="25.5" x14ac:dyDescent="0.25">
      <c r="A123" s="63" t="s">
        <v>62</v>
      </c>
      <c r="B123" s="104">
        <v>6.4</v>
      </c>
      <c r="C123" s="116" t="s">
        <v>201</v>
      </c>
      <c r="D123" s="127" t="s">
        <v>12</v>
      </c>
      <c r="E123" s="106">
        <f>+'[15]CANTIDADES ILC'!H455</f>
        <v>125</v>
      </c>
      <c r="F123" s="87"/>
      <c r="G123" s="88">
        <f t="shared" si="4"/>
        <v>0</v>
      </c>
    </row>
    <row r="124" spans="1:7" ht="89.25" x14ac:dyDescent="0.25">
      <c r="A124" s="64" t="s">
        <v>65</v>
      </c>
      <c r="B124" s="83">
        <v>6.5</v>
      </c>
      <c r="C124" s="97" t="s">
        <v>114</v>
      </c>
      <c r="D124" s="127" t="s">
        <v>84</v>
      </c>
      <c r="E124" s="106">
        <f>+'[15]CANTIDADES ILC'!H461</f>
        <v>249.60000000000002</v>
      </c>
      <c r="F124" s="87"/>
      <c r="G124" s="88">
        <f t="shared" si="4"/>
        <v>0</v>
      </c>
    </row>
    <row r="125" spans="1:7" ht="51" x14ac:dyDescent="0.25">
      <c r="A125" s="110" t="s">
        <v>202</v>
      </c>
      <c r="B125" s="104">
        <v>6.6</v>
      </c>
      <c r="C125" s="97" t="s">
        <v>203</v>
      </c>
      <c r="D125" s="127" t="s">
        <v>84</v>
      </c>
      <c r="E125" s="106">
        <f>+'[15]CANTIDADES ILC'!H448</f>
        <v>50</v>
      </c>
      <c r="F125" s="87"/>
      <c r="G125" s="88">
        <f t="shared" si="4"/>
        <v>0</v>
      </c>
    </row>
    <row r="126" spans="1:7" ht="51" x14ac:dyDescent="0.25">
      <c r="A126" s="95" t="s">
        <v>204</v>
      </c>
      <c r="B126" s="83">
        <v>6.7</v>
      </c>
      <c r="C126" s="97" t="s">
        <v>205</v>
      </c>
      <c r="D126" s="127" t="s">
        <v>84</v>
      </c>
      <c r="E126" s="106">
        <f>+E125</f>
        <v>50</v>
      </c>
      <c r="F126" s="87"/>
      <c r="G126" s="88">
        <f t="shared" si="4"/>
        <v>0</v>
      </c>
    </row>
    <row r="127" spans="1:7" ht="51" x14ac:dyDescent="0.25">
      <c r="A127" s="89" t="s">
        <v>206</v>
      </c>
      <c r="B127" s="104">
        <v>6.8</v>
      </c>
      <c r="C127" s="97" t="s">
        <v>207</v>
      </c>
      <c r="D127" s="127" t="s">
        <v>84</v>
      </c>
      <c r="E127" s="106">
        <f>+'[15]CANTIDADES ILC'!H467</f>
        <v>227.04</v>
      </c>
      <c r="F127" s="87"/>
      <c r="G127" s="88">
        <f t="shared" si="4"/>
        <v>0</v>
      </c>
    </row>
    <row r="128" spans="1:7" ht="38.25" x14ac:dyDescent="0.25">
      <c r="A128" s="89" t="s">
        <v>208</v>
      </c>
      <c r="B128" s="83">
        <v>6.9</v>
      </c>
      <c r="C128" s="97" t="s">
        <v>209</v>
      </c>
      <c r="D128" s="127" t="s">
        <v>84</v>
      </c>
      <c r="E128" s="112">
        <v>190</v>
      </c>
      <c r="F128" s="87"/>
      <c r="G128" s="88">
        <f t="shared" si="4"/>
        <v>0</v>
      </c>
    </row>
    <row r="129" spans="1:7" ht="38.25" x14ac:dyDescent="0.25">
      <c r="A129" s="95" t="s">
        <v>210</v>
      </c>
      <c r="B129" s="111">
        <v>6.1</v>
      </c>
      <c r="C129" s="97" t="s">
        <v>120</v>
      </c>
      <c r="D129" s="127" t="s">
        <v>84</v>
      </c>
      <c r="E129" s="106">
        <f>+'[15]CANTIDADES ILC'!H473</f>
        <v>227.04</v>
      </c>
      <c r="F129" s="87"/>
      <c r="G129" s="88">
        <f t="shared" si="4"/>
        <v>0</v>
      </c>
    </row>
    <row r="130" spans="1:7" ht="51" x14ac:dyDescent="0.25">
      <c r="A130" s="95" t="s">
        <v>211</v>
      </c>
      <c r="B130" s="83">
        <v>6.11</v>
      </c>
      <c r="C130" s="116" t="s">
        <v>212</v>
      </c>
      <c r="D130" s="127" t="s">
        <v>84</v>
      </c>
      <c r="E130" s="106">
        <f>+'[15]CANTIDADES ILC'!H478</f>
        <v>50</v>
      </c>
      <c r="F130" s="87"/>
      <c r="G130" s="88">
        <f t="shared" si="4"/>
        <v>0</v>
      </c>
    </row>
    <row r="131" spans="1:7" ht="51" x14ac:dyDescent="0.25">
      <c r="A131" s="95" t="s">
        <v>213</v>
      </c>
      <c r="B131" s="104">
        <v>6.12</v>
      </c>
      <c r="C131" s="97" t="s">
        <v>122</v>
      </c>
      <c r="D131" s="127" t="s">
        <v>123</v>
      </c>
      <c r="E131" s="106">
        <f>+'[15]CANTIDADES ILC'!H483</f>
        <v>14</v>
      </c>
      <c r="F131" s="87"/>
      <c r="G131" s="88">
        <f t="shared" si="4"/>
        <v>0</v>
      </c>
    </row>
    <row r="132" spans="1:7" x14ac:dyDescent="0.25">
      <c r="A132" s="110" t="s">
        <v>214</v>
      </c>
      <c r="B132" s="83">
        <v>6.13</v>
      </c>
      <c r="C132" s="97" t="s">
        <v>125</v>
      </c>
      <c r="D132" s="127" t="s">
        <v>84</v>
      </c>
      <c r="E132" s="106">
        <f>+'[15]CANTIDADES ILC'!H488</f>
        <v>249.60000000000002</v>
      </c>
      <c r="F132" s="87"/>
      <c r="G132" s="88">
        <f t="shared" si="4"/>
        <v>0</v>
      </c>
    </row>
    <row r="133" spans="1:7" x14ac:dyDescent="0.25">
      <c r="A133" s="95" t="s">
        <v>215</v>
      </c>
      <c r="B133" s="104"/>
      <c r="C133" s="97"/>
      <c r="D133" s="98"/>
      <c r="E133" s="113"/>
      <c r="F133" s="100"/>
      <c r="G133" s="88"/>
    </row>
    <row r="134" spans="1:7" ht="15" customHeight="1" thickBot="1" x14ac:dyDescent="0.3">
      <c r="A134" s="95" t="s">
        <v>216</v>
      </c>
      <c r="B134" s="450" t="s">
        <v>217</v>
      </c>
      <c r="C134" s="451"/>
      <c r="D134" s="451"/>
      <c r="E134" s="451"/>
      <c r="F134" s="451"/>
      <c r="G134" s="101">
        <f>SUM(G119:G133)</f>
        <v>0</v>
      </c>
    </row>
    <row r="135" spans="1:7" ht="15.75" thickBot="1" x14ac:dyDescent="0.3">
      <c r="A135" s="93"/>
      <c r="B135" s="69"/>
      <c r="C135" s="70"/>
      <c r="D135" s="71"/>
      <c r="E135" s="102"/>
      <c r="F135" s="73"/>
      <c r="G135" s="74"/>
    </row>
    <row r="136" spans="1:7" ht="15.75" thickBot="1" x14ac:dyDescent="0.3">
      <c r="A136" s="94" t="s">
        <v>112</v>
      </c>
      <c r="B136" s="75">
        <v>7</v>
      </c>
      <c r="C136" s="442" t="s">
        <v>218</v>
      </c>
      <c r="D136" s="442"/>
      <c r="E136" s="442"/>
      <c r="F136" s="442"/>
      <c r="G136" s="76"/>
    </row>
    <row r="137" spans="1:7" ht="10.9" customHeight="1" thickBot="1" x14ac:dyDescent="0.3">
      <c r="A137" s="49"/>
      <c r="B137" s="77"/>
      <c r="C137" s="78"/>
      <c r="D137" s="79"/>
      <c r="E137" s="103"/>
      <c r="F137" s="81"/>
      <c r="G137" s="82"/>
    </row>
    <row r="138" spans="1:7" x14ac:dyDescent="0.25">
      <c r="A138" s="63" t="s">
        <v>62</v>
      </c>
      <c r="B138" s="104">
        <v>7.1</v>
      </c>
      <c r="C138" s="97" t="s">
        <v>219</v>
      </c>
      <c r="D138" s="127" t="s">
        <v>84</v>
      </c>
      <c r="E138" s="106">
        <f>+'[15]CANTIDADES ILC'!H495</f>
        <v>110</v>
      </c>
      <c r="F138" s="87"/>
      <c r="G138" s="88">
        <f>+E138*F138</f>
        <v>0</v>
      </c>
    </row>
    <row r="139" spans="1:7" ht="63.75" x14ac:dyDescent="0.25">
      <c r="A139" s="64" t="s">
        <v>65</v>
      </c>
      <c r="B139" s="104">
        <v>7.2</v>
      </c>
      <c r="C139" s="97" t="s">
        <v>134</v>
      </c>
      <c r="D139" s="127" t="s">
        <v>84</v>
      </c>
      <c r="E139" s="106">
        <f>+'[15]CANTIDADES ILC'!H502</f>
        <v>181.8</v>
      </c>
      <c r="F139" s="87"/>
      <c r="G139" s="88">
        <f t="shared" ref="G139:G147" si="5">+E139*F139</f>
        <v>0</v>
      </c>
    </row>
    <row r="140" spans="1:7" ht="51" x14ac:dyDescent="0.25">
      <c r="A140" s="89" t="s">
        <v>220</v>
      </c>
      <c r="B140" s="104">
        <v>7.3</v>
      </c>
      <c r="C140" s="107" t="s">
        <v>136</v>
      </c>
      <c r="D140" s="85" t="s">
        <v>106</v>
      </c>
      <c r="E140" s="109">
        <f>+'[15]CANTIDADES ILC'!H513</f>
        <v>595.9694117647058</v>
      </c>
      <c r="F140" s="87"/>
      <c r="G140" s="88">
        <f t="shared" si="5"/>
        <v>0</v>
      </c>
    </row>
    <row r="141" spans="1:7" ht="114.75" x14ac:dyDescent="0.25">
      <c r="A141" s="89" t="s">
        <v>221</v>
      </c>
      <c r="B141" s="104">
        <v>7.4</v>
      </c>
      <c r="C141" s="84" t="s">
        <v>87</v>
      </c>
      <c r="D141" s="85" t="s">
        <v>84</v>
      </c>
      <c r="E141" s="109">
        <f>+'[15]CANTIDADES ILC'!H518</f>
        <v>180</v>
      </c>
      <c r="F141" s="87"/>
      <c r="G141" s="88">
        <f t="shared" si="5"/>
        <v>0</v>
      </c>
    </row>
    <row r="142" spans="1:7" ht="38.25" x14ac:dyDescent="0.25">
      <c r="A142" s="89" t="s">
        <v>222</v>
      </c>
      <c r="B142" s="104">
        <v>7.5</v>
      </c>
      <c r="C142" s="97" t="s">
        <v>97</v>
      </c>
      <c r="D142" s="127" t="s">
        <v>12</v>
      </c>
      <c r="E142" s="106">
        <f>+'[15]CANTIDADES ILC'!H526</f>
        <v>12</v>
      </c>
      <c r="F142" s="87"/>
      <c r="G142" s="88">
        <f t="shared" si="5"/>
        <v>0</v>
      </c>
    </row>
    <row r="143" spans="1:7" x14ac:dyDescent="0.25">
      <c r="A143" s="95" t="s">
        <v>223</v>
      </c>
      <c r="B143" s="104">
        <v>7.6</v>
      </c>
      <c r="C143" s="97" t="s">
        <v>142</v>
      </c>
      <c r="D143" s="127" t="s">
        <v>12</v>
      </c>
      <c r="E143" s="112">
        <v>12</v>
      </c>
      <c r="F143" s="87"/>
      <c r="G143" s="88">
        <f t="shared" si="5"/>
        <v>0</v>
      </c>
    </row>
    <row r="144" spans="1:7" ht="38.25" x14ac:dyDescent="0.25">
      <c r="A144" s="95" t="s">
        <v>224</v>
      </c>
      <c r="B144" s="104">
        <v>7.7</v>
      </c>
      <c r="C144" s="97" t="s">
        <v>225</v>
      </c>
      <c r="D144" s="127" t="s">
        <v>84</v>
      </c>
      <c r="E144" s="112">
        <v>120</v>
      </c>
      <c r="F144" s="87"/>
      <c r="G144" s="88">
        <f t="shared" si="5"/>
        <v>0</v>
      </c>
    </row>
    <row r="145" spans="1:7" x14ac:dyDescent="0.25">
      <c r="A145" s="95" t="s">
        <v>226</v>
      </c>
      <c r="B145" s="104">
        <v>7.8</v>
      </c>
      <c r="C145" s="97" t="s">
        <v>227</v>
      </c>
      <c r="D145" s="127" t="s">
        <v>74</v>
      </c>
      <c r="E145" s="112">
        <v>3</v>
      </c>
      <c r="F145" s="87"/>
      <c r="G145" s="88">
        <f t="shared" si="5"/>
        <v>0</v>
      </c>
    </row>
    <row r="146" spans="1:7" ht="51" x14ac:dyDescent="0.25">
      <c r="A146" s="93"/>
      <c r="B146" s="104">
        <v>7.9</v>
      </c>
      <c r="C146" s="97" t="s">
        <v>122</v>
      </c>
      <c r="D146" s="127" t="s">
        <v>123</v>
      </c>
      <c r="E146" s="106">
        <f>+'[15]CANTIDADES ILC'!H550</f>
        <v>18</v>
      </c>
      <c r="F146" s="87"/>
      <c r="G146" s="88">
        <f t="shared" si="5"/>
        <v>0</v>
      </c>
    </row>
    <row r="147" spans="1:7" ht="15.75" thickBot="1" x14ac:dyDescent="0.3">
      <c r="A147" s="94" t="s">
        <v>112</v>
      </c>
      <c r="B147" s="111">
        <v>7.1</v>
      </c>
      <c r="C147" s="97" t="s">
        <v>125</v>
      </c>
      <c r="D147" s="127" t="s">
        <v>84</v>
      </c>
      <c r="E147" s="106">
        <f>+'[15]CANTIDADES ILC'!H556</f>
        <v>180</v>
      </c>
      <c r="F147" s="87"/>
      <c r="G147" s="88">
        <f t="shared" si="5"/>
        <v>0</v>
      </c>
    </row>
    <row r="148" spans="1:7" ht="23.1" customHeight="1" thickBot="1" x14ac:dyDescent="0.3">
      <c r="A148" s="49"/>
      <c r="B148" s="96"/>
      <c r="C148" s="97"/>
      <c r="D148" s="98"/>
      <c r="E148" s="113"/>
      <c r="F148" s="100"/>
      <c r="G148" s="88"/>
    </row>
    <row r="149" spans="1:7" ht="15.75" thickBot="1" x14ac:dyDescent="0.3">
      <c r="A149" s="63" t="s">
        <v>62</v>
      </c>
      <c r="B149" s="447" t="s">
        <v>228</v>
      </c>
      <c r="C149" s="448"/>
      <c r="D149" s="448"/>
      <c r="E149" s="448"/>
      <c r="F149" s="448"/>
      <c r="G149" s="101">
        <f>SUM(G138:G148)</f>
        <v>0</v>
      </c>
    </row>
    <row r="150" spans="1:7" ht="15.75" thickBot="1" x14ac:dyDescent="0.3">
      <c r="A150" s="64" t="s">
        <v>65</v>
      </c>
      <c r="B150" s="69"/>
      <c r="C150" s="70"/>
      <c r="D150" s="71"/>
      <c r="E150" s="102"/>
      <c r="F150" s="73"/>
      <c r="G150" s="74"/>
    </row>
    <row r="151" spans="1:7" ht="22.9" customHeight="1" x14ac:dyDescent="0.25">
      <c r="A151" s="89" t="s">
        <v>229</v>
      </c>
      <c r="B151" s="75">
        <v>8</v>
      </c>
      <c r="C151" s="442" t="s">
        <v>230</v>
      </c>
      <c r="D151" s="442"/>
      <c r="E151" s="442"/>
      <c r="F151" s="442"/>
      <c r="G151" s="76"/>
    </row>
    <row r="152" spans="1:7" x14ac:dyDescent="0.25">
      <c r="A152" s="89" t="s">
        <v>231</v>
      </c>
      <c r="B152" s="77"/>
      <c r="C152" s="78"/>
      <c r="D152" s="79"/>
      <c r="E152" s="103"/>
      <c r="F152" s="81"/>
      <c r="G152" s="82"/>
    </row>
    <row r="153" spans="1:7" ht="63.75" x14ac:dyDescent="0.25">
      <c r="A153" s="95" t="s">
        <v>232</v>
      </c>
      <c r="B153" s="83">
        <v>8.1</v>
      </c>
      <c r="C153" s="107" t="s">
        <v>83</v>
      </c>
      <c r="D153" s="108" t="s">
        <v>84</v>
      </c>
      <c r="E153" s="109">
        <f>+'[15]CANTIDADES ILC'!H563</f>
        <v>73.709999999999994</v>
      </c>
      <c r="F153" s="87"/>
      <c r="G153" s="88">
        <f>+E153*F153</f>
        <v>0</v>
      </c>
    </row>
    <row r="154" spans="1:7" ht="51" x14ac:dyDescent="0.25">
      <c r="A154" s="89" t="s">
        <v>233</v>
      </c>
      <c r="B154" s="83">
        <v>8.1999999999999993</v>
      </c>
      <c r="C154" s="107" t="s">
        <v>136</v>
      </c>
      <c r="D154" s="108" t="s">
        <v>106</v>
      </c>
      <c r="E154" s="109">
        <f>+'[15]CANTIDADES ILC'!H574</f>
        <v>249.75158823529409</v>
      </c>
      <c r="F154" s="87"/>
      <c r="G154" s="88">
        <f t="shared" ref="G154:G159" si="6">+E154*F154</f>
        <v>0</v>
      </c>
    </row>
    <row r="155" spans="1:7" ht="114.75" x14ac:dyDescent="0.25">
      <c r="A155" s="110" t="s">
        <v>234</v>
      </c>
      <c r="B155" s="83">
        <v>8.3000000000000007</v>
      </c>
      <c r="C155" s="84" t="s">
        <v>87</v>
      </c>
      <c r="D155" s="108" t="s">
        <v>84</v>
      </c>
      <c r="E155" s="109">
        <f>+'[15]CANTIDADES ILC'!H580</f>
        <v>57.33</v>
      </c>
      <c r="F155" s="87"/>
      <c r="G155" s="88">
        <f t="shared" si="6"/>
        <v>0</v>
      </c>
    </row>
    <row r="156" spans="1:7" ht="76.5" x14ac:dyDescent="0.25">
      <c r="A156" s="95" t="s">
        <v>235</v>
      </c>
      <c r="B156" s="83" t="s">
        <v>236</v>
      </c>
      <c r="C156" s="107" t="s">
        <v>200</v>
      </c>
      <c r="D156" s="85" t="s">
        <v>84</v>
      </c>
      <c r="E156" s="86">
        <f>+'[15]CANTIDADES ILC'!H586</f>
        <v>16.38</v>
      </c>
      <c r="F156" s="87"/>
      <c r="G156" s="88">
        <f t="shared" si="6"/>
        <v>0</v>
      </c>
    </row>
    <row r="157" spans="1:7" ht="38.25" x14ac:dyDescent="0.25">
      <c r="A157" s="95" t="s">
        <v>237</v>
      </c>
      <c r="B157" s="83">
        <v>8.4</v>
      </c>
      <c r="C157" s="97" t="s">
        <v>97</v>
      </c>
      <c r="D157" s="105" t="s">
        <v>12</v>
      </c>
      <c r="E157" s="106">
        <f>+'[15]CANTIDADES ILC'!H593</f>
        <v>9</v>
      </c>
      <c r="F157" s="87"/>
      <c r="G157" s="88">
        <f t="shared" si="6"/>
        <v>0</v>
      </c>
    </row>
    <row r="158" spans="1:7" x14ac:dyDescent="0.25">
      <c r="A158" s="110" t="s">
        <v>238</v>
      </c>
      <c r="B158" s="83">
        <v>8.5</v>
      </c>
      <c r="C158" s="97" t="s">
        <v>99</v>
      </c>
      <c r="D158" s="105" t="s">
        <v>12</v>
      </c>
      <c r="E158" s="106">
        <f>+'[15]CANTIDADES ILC'!H598</f>
        <v>12</v>
      </c>
      <c r="F158" s="87"/>
      <c r="G158" s="88">
        <f t="shared" si="6"/>
        <v>0</v>
      </c>
    </row>
    <row r="159" spans="1:7" ht="16.149999999999999" customHeight="1" x14ac:dyDescent="0.25">
      <c r="A159" s="89" t="s">
        <v>239</v>
      </c>
      <c r="B159" s="104">
        <v>8.6</v>
      </c>
      <c r="C159" s="97" t="s">
        <v>122</v>
      </c>
      <c r="D159" s="127" t="s">
        <v>123</v>
      </c>
      <c r="E159" s="106">
        <f>+'[15]CANTIDADES ILC'!H603</f>
        <v>3.6</v>
      </c>
      <c r="F159" s="87"/>
      <c r="G159" s="88">
        <f t="shared" si="6"/>
        <v>0</v>
      </c>
    </row>
    <row r="160" spans="1:7" ht="30" x14ac:dyDescent="0.25">
      <c r="A160" s="95" t="s">
        <v>240</v>
      </c>
      <c r="B160" s="83">
        <v>8.6999999999999993</v>
      </c>
      <c r="C160" s="97" t="s">
        <v>125</v>
      </c>
      <c r="D160" s="105" t="s">
        <v>84</v>
      </c>
      <c r="E160" s="106">
        <f>+'[15]CANTIDADES ILC'!H609</f>
        <v>72</v>
      </c>
      <c r="F160" s="87"/>
      <c r="G160" s="88">
        <f>+E160*F160</f>
        <v>0</v>
      </c>
    </row>
    <row r="161" spans="1:8" ht="15.75" thickBot="1" x14ac:dyDescent="0.3">
      <c r="A161" s="110" t="s">
        <v>241</v>
      </c>
      <c r="B161" s="447" t="s">
        <v>242</v>
      </c>
      <c r="C161" s="448"/>
      <c r="D161" s="448"/>
      <c r="E161" s="448"/>
      <c r="F161" s="448"/>
      <c r="G161" s="101">
        <f>SUM(G153:G160)</f>
        <v>0</v>
      </c>
    </row>
    <row r="162" spans="1:8" ht="15.75" thickBot="1" x14ac:dyDescent="0.3">
      <c r="A162" s="95" t="s">
        <v>243</v>
      </c>
      <c r="B162" s="69"/>
      <c r="C162" s="70"/>
      <c r="D162" s="71"/>
      <c r="E162" s="102"/>
      <c r="F162" s="73"/>
      <c r="G162" s="74"/>
    </row>
    <row r="163" spans="1:8" ht="18.600000000000001" customHeight="1" x14ac:dyDescent="0.25">
      <c r="A163" s="93"/>
      <c r="B163" s="75">
        <v>9</v>
      </c>
      <c r="C163" s="442" t="s">
        <v>244</v>
      </c>
      <c r="D163" s="442"/>
      <c r="E163" s="442"/>
      <c r="F163" s="442"/>
      <c r="G163" s="76"/>
      <c r="H163" s="128">
        <f>+G161+G163</f>
        <v>0</v>
      </c>
    </row>
    <row r="164" spans="1:8" ht="15.75" thickBot="1" x14ac:dyDescent="0.3">
      <c r="A164" s="94" t="s">
        <v>112</v>
      </c>
      <c r="B164" s="77"/>
      <c r="C164" s="78"/>
      <c r="D164" s="79"/>
      <c r="E164" s="103"/>
      <c r="F164" s="81"/>
      <c r="G164" s="82"/>
    </row>
    <row r="165" spans="1:8" ht="54" customHeight="1" thickBot="1" x14ac:dyDescent="0.3">
      <c r="A165" s="49"/>
      <c r="B165" s="83">
        <v>9.1</v>
      </c>
      <c r="C165" s="107" t="s">
        <v>83</v>
      </c>
      <c r="D165" s="108" t="s">
        <v>84</v>
      </c>
      <c r="E165" s="109">
        <f>+'[15]CANTIDADES ILC'!H616</f>
        <v>190.06</v>
      </c>
      <c r="F165" s="87"/>
      <c r="G165" s="88">
        <f>+E165*F165</f>
        <v>0</v>
      </c>
    </row>
    <row r="166" spans="1:8" ht="114.75" x14ac:dyDescent="0.25">
      <c r="A166" s="63" t="s">
        <v>62</v>
      </c>
      <c r="B166" s="83">
        <v>9.1999999999999993</v>
      </c>
      <c r="C166" s="84" t="s">
        <v>87</v>
      </c>
      <c r="D166" s="108" t="s">
        <v>84</v>
      </c>
      <c r="E166" s="109">
        <f>+'[15]CANTIDADES ILC'!H623</f>
        <v>146.19999999999999</v>
      </c>
      <c r="F166" s="87"/>
      <c r="G166" s="88">
        <f t="shared" ref="G166:G181" si="7">+E166*F166</f>
        <v>0</v>
      </c>
    </row>
    <row r="167" spans="1:8" ht="76.5" x14ac:dyDescent="0.25">
      <c r="A167" s="64" t="s">
        <v>65</v>
      </c>
      <c r="B167" s="83" t="s">
        <v>245</v>
      </c>
      <c r="C167" s="107" t="s">
        <v>200</v>
      </c>
      <c r="D167" s="85" t="s">
        <v>84</v>
      </c>
      <c r="E167" s="86">
        <f>+'[15]CANTIDADES ILC'!H628</f>
        <v>43.86</v>
      </c>
      <c r="F167" s="87"/>
      <c r="G167" s="88">
        <f t="shared" si="7"/>
        <v>0</v>
      </c>
    </row>
    <row r="168" spans="1:8" ht="38.25" x14ac:dyDescent="0.25">
      <c r="A168" s="95" t="s">
        <v>246</v>
      </c>
      <c r="B168" s="83">
        <v>9.3000000000000007</v>
      </c>
      <c r="C168" s="97" t="s">
        <v>150</v>
      </c>
      <c r="D168" s="105" t="s">
        <v>84</v>
      </c>
      <c r="E168" s="106">
        <f>+'[15]CANTIDADES ILC'!H636</f>
        <v>150.00000000000003</v>
      </c>
      <c r="F168" s="87"/>
      <c r="G168" s="88">
        <f t="shared" si="7"/>
        <v>0</v>
      </c>
    </row>
    <row r="169" spans="1:8" ht="38.25" x14ac:dyDescent="0.25">
      <c r="A169" s="89"/>
      <c r="B169" s="83">
        <v>9.4</v>
      </c>
      <c r="C169" s="107" t="s">
        <v>120</v>
      </c>
      <c r="D169" s="108" t="s">
        <v>84</v>
      </c>
      <c r="E169" s="109">
        <f>+'[15]CANTIDADES ILC'!H636</f>
        <v>150.00000000000003</v>
      </c>
      <c r="F169" s="87"/>
      <c r="G169" s="88">
        <f t="shared" si="7"/>
        <v>0</v>
      </c>
    </row>
    <row r="170" spans="1:8" ht="25.5" x14ac:dyDescent="0.25">
      <c r="A170" s="89" t="s">
        <v>247</v>
      </c>
      <c r="B170" s="83">
        <v>9.5</v>
      </c>
      <c r="C170" s="97" t="s">
        <v>248</v>
      </c>
      <c r="D170" s="105" t="s">
        <v>84</v>
      </c>
      <c r="E170" s="106">
        <f>+'[15]CANTIDADES ILC'!H642</f>
        <v>176.79999999999998</v>
      </c>
      <c r="F170" s="87"/>
      <c r="G170" s="88">
        <f t="shared" si="7"/>
        <v>0</v>
      </c>
    </row>
    <row r="171" spans="1:8" ht="63" customHeight="1" x14ac:dyDescent="0.25">
      <c r="A171" s="89" t="s">
        <v>249</v>
      </c>
      <c r="B171" s="83">
        <v>9.6</v>
      </c>
      <c r="C171" s="97" t="s">
        <v>115</v>
      </c>
      <c r="D171" s="105" t="s">
        <v>84</v>
      </c>
      <c r="E171" s="106">
        <f>+'[15]CANTIDADES ILC'!H649</f>
        <v>52</v>
      </c>
      <c r="F171" s="87"/>
      <c r="G171" s="88">
        <f t="shared" si="7"/>
        <v>0</v>
      </c>
    </row>
    <row r="172" spans="1:8" ht="61.15" customHeight="1" x14ac:dyDescent="0.25">
      <c r="A172" s="89" t="s">
        <v>250</v>
      </c>
      <c r="B172" s="83">
        <v>9.6999999999999993</v>
      </c>
      <c r="C172" s="97" t="s">
        <v>116</v>
      </c>
      <c r="D172" s="105" t="s">
        <v>84</v>
      </c>
      <c r="E172" s="106">
        <f>+E171</f>
        <v>52</v>
      </c>
      <c r="F172" s="87"/>
      <c r="G172" s="88">
        <f t="shared" si="7"/>
        <v>0</v>
      </c>
    </row>
    <row r="173" spans="1:8" ht="43.15" customHeight="1" x14ac:dyDescent="0.25">
      <c r="A173" s="89"/>
      <c r="B173" s="104">
        <v>9.8000000000000007</v>
      </c>
      <c r="C173" s="107" t="s">
        <v>101</v>
      </c>
      <c r="D173" s="108" t="s">
        <v>84</v>
      </c>
      <c r="E173" s="109">
        <f>+'[15]CANTIDADES ILC'!H667</f>
        <v>176.8</v>
      </c>
      <c r="F173" s="87"/>
      <c r="G173" s="88">
        <f t="shared" si="7"/>
        <v>0</v>
      </c>
    </row>
    <row r="174" spans="1:8" ht="25.9" customHeight="1" x14ac:dyDescent="0.25">
      <c r="A174" s="110" t="s">
        <v>251</v>
      </c>
      <c r="B174" s="83">
        <v>9.9</v>
      </c>
      <c r="C174" s="97" t="s">
        <v>252</v>
      </c>
      <c r="D174" s="105" t="s">
        <v>84</v>
      </c>
      <c r="E174" s="112">
        <v>12</v>
      </c>
      <c r="F174" s="87"/>
      <c r="G174" s="88">
        <f t="shared" si="7"/>
        <v>0</v>
      </c>
    </row>
    <row r="175" spans="1:8" ht="25.9" customHeight="1" x14ac:dyDescent="0.25">
      <c r="A175" s="110"/>
      <c r="B175" s="111">
        <v>9.1</v>
      </c>
      <c r="C175" s="97" t="s">
        <v>145</v>
      </c>
      <c r="D175" s="105" t="s">
        <v>84</v>
      </c>
      <c r="E175" s="106">
        <f>+'[15]CANTIDADES ILC'!H677</f>
        <v>176.79999999999998</v>
      </c>
      <c r="F175" s="87"/>
      <c r="G175" s="88">
        <f t="shared" si="7"/>
        <v>0</v>
      </c>
    </row>
    <row r="176" spans="1:8" ht="25.5" x14ac:dyDescent="0.25">
      <c r="A176" s="110" t="s">
        <v>253</v>
      </c>
      <c r="B176" s="104">
        <v>9.11</v>
      </c>
      <c r="C176" s="107" t="s">
        <v>147</v>
      </c>
      <c r="D176" s="108" t="s">
        <v>106</v>
      </c>
      <c r="E176" s="109">
        <f>+'[15]CANTIDADES ILC'!H682</f>
        <v>940.57599999999991</v>
      </c>
      <c r="F176" s="87"/>
      <c r="G176" s="88">
        <f t="shared" si="7"/>
        <v>0</v>
      </c>
    </row>
    <row r="177" spans="1:7" ht="38.25" x14ac:dyDescent="0.25">
      <c r="A177" s="95" t="s">
        <v>254</v>
      </c>
      <c r="B177" s="104">
        <v>9.1199999999999992</v>
      </c>
      <c r="C177" s="107" t="s">
        <v>111</v>
      </c>
      <c r="D177" s="108" t="s">
        <v>12</v>
      </c>
      <c r="E177" s="109">
        <f>+'[15]CANTIDADES ILC'!H687</f>
        <v>133</v>
      </c>
      <c r="F177" s="87"/>
      <c r="G177" s="88">
        <f t="shared" si="7"/>
        <v>0</v>
      </c>
    </row>
    <row r="178" spans="1:7" ht="44.45" customHeight="1" x14ac:dyDescent="0.25">
      <c r="A178" s="95" t="s">
        <v>255</v>
      </c>
      <c r="B178" s="104">
        <v>9.1300000000000008</v>
      </c>
      <c r="C178" s="97" t="s">
        <v>256</v>
      </c>
      <c r="D178" s="105" t="s">
        <v>84</v>
      </c>
      <c r="E178" s="106">
        <f>+'[15]CANTIDADES ILC'!H693</f>
        <v>21</v>
      </c>
      <c r="F178" s="87"/>
      <c r="G178" s="88">
        <f t="shared" si="7"/>
        <v>0</v>
      </c>
    </row>
    <row r="179" spans="1:7" ht="30" customHeight="1" x14ac:dyDescent="0.25">
      <c r="A179" s="110" t="s">
        <v>257</v>
      </c>
      <c r="B179" s="104">
        <v>9.14</v>
      </c>
      <c r="C179" s="97" t="s">
        <v>258</v>
      </c>
      <c r="D179" s="105" t="s">
        <v>84</v>
      </c>
      <c r="E179" s="112">
        <v>3.8</v>
      </c>
      <c r="F179" s="87"/>
      <c r="G179" s="88">
        <f t="shared" si="7"/>
        <v>0</v>
      </c>
    </row>
    <row r="180" spans="1:7" ht="51" x14ac:dyDescent="0.25">
      <c r="A180" s="95" t="s">
        <v>259</v>
      </c>
      <c r="B180" s="104">
        <v>9.15</v>
      </c>
      <c r="C180" s="97" t="s">
        <v>122</v>
      </c>
      <c r="D180" s="127" t="s">
        <v>123</v>
      </c>
      <c r="E180" s="106">
        <f>+'[15]CANTIDADES ILC'!H704</f>
        <v>3.5359999999999996</v>
      </c>
      <c r="F180" s="87"/>
      <c r="G180" s="88">
        <f t="shared" si="7"/>
        <v>0</v>
      </c>
    </row>
    <row r="181" spans="1:7" x14ac:dyDescent="0.25">
      <c r="A181" s="89" t="s">
        <v>260</v>
      </c>
      <c r="B181" s="104">
        <v>9.16</v>
      </c>
      <c r="C181" s="97" t="s">
        <v>125</v>
      </c>
      <c r="D181" s="105" t="s">
        <v>84</v>
      </c>
      <c r="E181" s="106">
        <f>+'[15]CANTIDADES ILC'!H710</f>
        <v>176.79999999999998</v>
      </c>
      <c r="F181" s="87"/>
      <c r="G181" s="88">
        <f t="shared" si="7"/>
        <v>0</v>
      </c>
    </row>
    <row r="182" spans="1:7" x14ac:dyDescent="0.25">
      <c r="A182" s="89"/>
      <c r="B182" s="96"/>
      <c r="C182" s="97"/>
      <c r="D182" s="98"/>
      <c r="E182" s="129"/>
      <c r="F182" s="87"/>
      <c r="G182" s="88"/>
    </row>
    <row r="183" spans="1:7" ht="21.6" customHeight="1" thickBot="1" x14ac:dyDescent="0.3">
      <c r="A183" s="95" t="s">
        <v>261</v>
      </c>
      <c r="B183" s="447" t="s">
        <v>262</v>
      </c>
      <c r="C183" s="448"/>
      <c r="D183" s="448"/>
      <c r="E183" s="448"/>
      <c r="F183" s="448"/>
      <c r="G183" s="101">
        <f>SUM(G165:G182)</f>
        <v>0</v>
      </c>
    </row>
    <row r="184" spans="1:7" ht="23.45" customHeight="1" thickBot="1" x14ac:dyDescent="0.3">
      <c r="A184" s="93"/>
      <c r="B184" s="69"/>
      <c r="C184" s="70"/>
      <c r="D184" s="71"/>
      <c r="E184" s="102"/>
      <c r="F184" s="73"/>
      <c r="G184" s="74"/>
    </row>
    <row r="185" spans="1:7" ht="15.75" thickBot="1" x14ac:dyDescent="0.3">
      <c r="A185" s="94" t="s">
        <v>112</v>
      </c>
      <c r="B185" s="75">
        <v>10</v>
      </c>
      <c r="C185" s="449" t="s">
        <v>263</v>
      </c>
      <c r="D185" s="449"/>
      <c r="E185" s="449"/>
      <c r="F185" s="449"/>
      <c r="G185" s="76"/>
    </row>
    <row r="186" spans="1:7" ht="21.6" customHeight="1" thickBot="1" x14ac:dyDescent="0.3">
      <c r="A186" s="49"/>
      <c r="B186" s="77"/>
      <c r="C186" s="78"/>
      <c r="D186" s="79"/>
      <c r="E186" s="103"/>
      <c r="F186" s="81"/>
      <c r="G186" s="82"/>
    </row>
    <row r="187" spans="1:7" ht="63.75" x14ac:dyDescent="0.25">
      <c r="A187" s="63" t="s">
        <v>62</v>
      </c>
      <c r="B187" s="104">
        <v>10.1</v>
      </c>
      <c r="C187" s="107" t="s">
        <v>83</v>
      </c>
      <c r="D187" s="127" t="s">
        <v>84</v>
      </c>
      <c r="E187" s="106">
        <f>+'[15]CANTIDADES ILC'!H717</f>
        <v>383.77000000000004</v>
      </c>
      <c r="F187" s="87"/>
      <c r="G187" s="88">
        <f>+E187*F187</f>
        <v>0</v>
      </c>
    </row>
    <row r="188" spans="1:7" ht="38.25" x14ac:dyDescent="0.25">
      <c r="A188" s="95" t="s">
        <v>264</v>
      </c>
      <c r="B188" s="104">
        <v>10.199999999999999</v>
      </c>
      <c r="C188" s="84" t="s">
        <v>265</v>
      </c>
      <c r="D188" s="85" t="s">
        <v>106</v>
      </c>
      <c r="E188" s="109">
        <f>+'[15]CANTIDADES ILC'!H733</f>
        <v>2790.1722176470585</v>
      </c>
      <c r="F188" s="87"/>
      <c r="G188" s="88">
        <f t="shared" ref="G188:G199" si="8">+E188*F188</f>
        <v>0</v>
      </c>
    </row>
    <row r="189" spans="1:7" ht="114.75" x14ac:dyDescent="0.25">
      <c r="A189" s="89" t="s">
        <v>266</v>
      </c>
      <c r="B189" s="104">
        <v>10.3</v>
      </c>
      <c r="C189" s="84" t="s">
        <v>87</v>
      </c>
      <c r="D189" s="85" t="s">
        <v>84</v>
      </c>
      <c r="E189" s="109">
        <f>+'[15]CANTIDADES ILC'!H740</f>
        <v>327.61</v>
      </c>
      <c r="F189" s="87"/>
      <c r="G189" s="88">
        <f t="shared" si="8"/>
        <v>0</v>
      </c>
    </row>
    <row r="190" spans="1:7" ht="76.5" x14ac:dyDescent="0.25">
      <c r="A190" s="89" t="s">
        <v>267</v>
      </c>
      <c r="B190" s="104" t="s">
        <v>268</v>
      </c>
      <c r="C190" s="107" t="s">
        <v>200</v>
      </c>
      <c r="D190" s="85" t="s">
        <v>84</v>
      </c>
      <c r="E190" s="86">
        <f>+'[15]CANTIDADES ILC'!H745</f>
        <v>56.16</v>
      </c>
      <c r="F190" s="87"/>
      <c r="G190" s="88">
        <f t="shared" si="8"/>
        <v>0</v>
      </c>
    </row>
    <row r="191" spans="1:7" ht="51" x14ac:dyDescent="0.25">
      <c r="A191" s="95" t="s">
        <v>269</v>
      </c>
      <c r="B191" s="104">
        <v>10.4</v>
      </c>
      <c r="C191" s="107" t="s">
        <v>270</v>
      </c>
      <c r="D191" s="85" t="s">
        <v>12</v>
      </c>
      <c r="E191" s="109">
        <f>+'[15]CANTIDADES ILC'!H751</f>
        <v>31.3</v>
      </c>
      <c r="F191" s="91"/>
      <c r="G191" s="88">
        <f t="shared" si="8"/>
        <v>0</v>
      </c>
    </row>
    <row r="192" spans="1:7" x14ac:dyDescent="0.25">
      <c r="A192" s="95" t="s">
        <v>271</v>
      </c>
      <c r="B192" s="104">
        <v>10.5</v>
      </c>
      <c r="C192" s="97" t="s">
        <v>272</v>
      </c>
      <c r="D192" s="127" t="s">
        <v>84</v>
      </c>
      <c r="E192" s="106">
        <f>+'[15]CANTIDADES ILC'!H756</f>
        <v>248</v>
      </c>
      <c r="F192" s="87"/>
      <c r="G192" s="88">
        <f t="shared" si="8"/>
        <v>0</v>
      </c>
    </row>
    <row r="193" spans="1:7" x14ac:dyDescent="0.25">
      <c r="A193" s="89" t="s">
        <v>273</v>
      </c>
      <c r="B193" s="104">
        <v>10.6</v>
      </c>
      <c r="C193" s="97" t="s">
        <v>274</v>
      </c>
      <c r="D193" s="127" t="s">
        <v>74</v>
      </c>
      <c r="E193" s="106">
        <f>+'[15]CANTIDADES ILC'!H761</f>
        <v>14</v>
      </c>
      <c r="F193" s="87"/>
      <c r="G193" s="88">
        <f t="shared" si="8"/>
        <v>0</v>
      </c>
    </row>
    <row r="194" spans="1:7" ht="38.25" x14ac:dyDescent="0.25">
      <c r="A194" s="95" t="s">
        <v>275</v>
      </c>
      <c r="B194" s="104">
        <v>10.7</v>
      </c>
      <c r="C194" s="97" t="s">
        <v>276</v>
      </c>
      <c r="D194" s="127" t="s">
        <v>84</v>
      </c>
      <c r="E194" s="106">
        <f>+'[15]CANTIDADES ILC'!H766</f>
        <v>6.5</v>
      </c>
      <c r="F194" s="87"/>
      <c r="G194" s="88">
        <f t="shared" si="8"/>
        <v>0</v>
      </c>
    </row>
    <row r="195" spans="1:7" ht="38.25" x14ac:dyDescent="0.25">
      <c r="A195" s="93"/>
      <c r="B195" s="104">
        <v>10.8</v>
      </c>
      <c r="C195" s="97" t="s">
        <v>118</v>
      </c>
      <c r="D195" s="127" t="s">
        <v>84</v>
      </c>
      <c r="E195" s="112">
        <v>6.5</v>
      </c>
      <c r="F195" s="87"/>
      <c r="G195" s="88">
        <f t="shared" si="8"/>
        <v>0</v>
      </c>
    </row>
    <row r="196" spans="1:7" ht="39" thickBot="1" x14ac:dyDescent="0.3">
      <c r="A196" s="94" t="s">
        <v>112</v>
      </c>
      <c r="B196" s="104">
        <v>10.9</v>
      </c>
      <c r="C196" s="116" t="s">
        <v>277</v>
      </c>
      <c r="D196" s="127" t="s">
        <v>84</v>
      </c>
      <c r="E196" s="112">
        <v>6.5</v>
      </c>
      <c r="F196" s="87"/>
      <c r="G196" s="88">
        <f t="shared" si="8"/>
        <v>0</v>
      </c>
    </row>
    <row r="197" spans="1:7" ht="62.45" customHeight="1" thickBot="1" x14ac:dyDescent="0.3">
      <c r="A197" s="49"/>
      <c r="B197" s="111">
        <v>10.1</v>
      </c>
      <c r="C197" s="116" t="s">
        <v>278</v>
      </c>
      <c r="D197" s="127" t="s">
        <v>74</v>
      </c>
      <c r="E197" s="106">
        <f>+'[15]CANTIDADES ILC'!H772</f>
        <v>4</v>
      </c>
      <c r="F197" s="87"/>
      <c r="G197" s="88">
        <f t="shared" si="8"/>
        <v>0</v>
      </c>
    </row>
    <row r="198" spans="1:7" ht="51" x14ac:dyDescent="0.25">
      <c r="A198" s="63" t="s">
        <v>62</v>
      </c>
      <c r="B198" s="104">
        <v>10.11</v>
      </c>
      <c r="C198" s="107" t="s">
        <v>122</v>
      </c>
      <c r="D198" s="85" t="s">
        <v>123</v>
      </c>
      <c r="E198" s="109">
        <f>+'[15]CANTIDADES ILC'!H777</f>
        <v>12.4</v>
      </c>
      <c r="F198" s="87"/>
      <c r="G198" s="88">
        <f t="shared" si="8"/>
        <v>0</v>
      </c>
    </row>
    <row r="199" spans="1:7" x14ac:dyDescent="0.25">
      <c r="A199" s="64" t="s">
        <v>65</v>
      </c>
      <c r="B199" s="104">
        <v>10.119999999999999</v>
      </c>
      <c r="C199" s="97" t="s">
        <v>125</v>
      </c>
      <c r="D199" s="127" t="s">
        <v>84</v>
      </c>
      <c r="E199" s="106">
        <f>+'[15]CANTIDADES ILC'!H783</f>
        <v>292</v>
      </c>
      <c r="F199" s="87"/>
      <c r="G199" s="88">
        <f t="shared" si="8"/>
        <v>0</v>
      </c>
    </row>
    <row r="200" spans="1:7" x14ac:dyDescent="0.25">
      <c r="A200" s="95" t="s">
        <v>279</v>
      </c>
      <c r="B200" s="96"/>
      <c r="C200" s="97"/>
      <c r="D200" s="98"/>
      <c r="E200" s="113"/>
      <c r="F200" s="100"/>
      <c r="G200" s="88"/>
    </row>
    <row r="201" spans="1:7" ht="15.75" thickBot="1" x14ac:dyDescent="0.3">
      <c r="A201" s="89" t="s">
        <v>280</v>
      </c>
      <c r="B201" s="447" t="s">
        <v>281</v>
      </c>
      <c r="C201" s="448"/>
      <c r="D201" s="448"/>
      <c r="E201" s="448"/>
      <c r="F201" s="448"/>
      <c r="G201" s="101">
        <f>SUM(G187:G200)</f>
        <v>0</v>
      </c>
    </row>
    <row r="202" spans="1:7" ht="15.75" thickBot="1" x14ac:dyDescent="0.3">
      <c r="A202" s="89" t="s">
        <v>282</v>
      </c>
      <c r="B202" s="69"/>
      <c r="C202" s="70"/>
      <c r="D202" s="71"/>
      <c r="E202" s="102"/>
      <c r="F202" s="73"/>
      <c r="G202" s="74"/>
    </row>
    <row r="203" spans="1:7" x14ac:dyDescent="0.25">
      <c r="A203" s="95" t="s">
        <v>283</v>
      </c>
      <c r="B203" s="75">
        <v>11</v>
      </c>
      <c r="C203" s="442" t="s">
        <v>284</v>
      </c>
      <c r="D203" s="442"/>
      <c r="E203" s="442"/>
      <c r="F203" s="442"/>
      <c r="G203" s="76"/>
    </row>
    <row r="204" spans="1:7" ht="9.6" customHeight="1" x14ac:dyDescent="0.25">
      <c r="A204" s="110" t="s">
        <v>285</v>
      </c>
      <c r="B204" s="77"/>
      <c r="C204" s="78"/>
      <c r="D204" s="79"/>
      <c r="E204" s="103"/>
      <c r="F204" s="81"/>
      <c r="G204" s="82"/>
    </row>
    <row r="205" spans="1:7" ht="63.75" x14ac:dyDescent="0.25">
      <c r="A205" s="89" t="s">
        <v>286</v>
      </c>
      <c r="B205" s="104">
        <v>11.1</v>
      </c>
      <c r="C205" s="107" t="s">
        <v>83</v>
      </c>
      <c r="D205" s="105" t="s">
        <v>84</v>
      </c>
      <c r="E205" s="106">
        <f>+'[15]CANTIDADES ILC'!H790</f>
        <v>309</v>
      </c>
      <c r="F205" s="87"/>
      <c r="G205" s="88">
        <f>+E205*F205</f>
        <v>0</v>
      </c>
    </row>
    <row r="206" spans="1:7" ht="51" x14ac:dyDescent="0.25">
      <c r="A206" s="95" t="s">
        <v>287</v>
      </c>
      <c r="B206" s="83">
        <v>11.2</v>
      </c>
      <c r="C206" s="107" t="s">
        <v>136</v>
      </c>
      <c r="D206" s="108" t="s">
        <v>106</v>
      </c>
      <c r="E206" s="109">
        <f>+'[15]CANTIDADES ILC'!H800</f>
        <v>1877.1352941176469</v>
      </c>
      <c r="F206" s="87"/>
      <c r="G206" s="88">
        <f t="shared" ref="G206:G212" si="9">+E206*F206</f>
        <v>0</v>
      </c>
    </row>
    <row r="207" spans="1:7" ht="112.9" customHeight="1" x14ac:dyDescent="0.25">
      <c r="A207" s="93"/>
      <c r="B207" s="104">
        <v>11.3</v>
      </c>
      <c r="C207" s="84" t="s">
        <v>87</v>
      </c>
      <c r="D207" s="108" t="s">
        <v>84</v>
      </c>
      <c r="E207" s="109">
        <f>+'[15]CANTIDADES ILC'!H807</f>
        <v>271.2</v>
      </c>
      <c r="F207" s="87"/>
      <c r="G207" s="88">
        <f t="shared" si="9"/>
        <v>0</v>
      </c>
    </row>
    <row r="208" spans="1:7" ht="77.25" thickBot="1" x14ac:dyDescent="0.3">
      <c r="A208" s="94" t="s">
        <v>112</v>
      </c>
      <c r="B208" s="83" t="s">
        <v>288</v>
      </c>
      <c r="C208" s="107" t="s">
        <v>200</v>
      </c>
      <c r="D208" s="85" t="s">
        <v>84</v>
      </c>
      <c r="E208" s="86">
        <f>+'[15]CANTIDADES ILC'!H812</f>
        <v>37.799999999999997</v>
      </c>
      <c r="F208" s="87"/>
      <c r="G208" s="88">
        <f t="shared" si="9"/>
        <v>0</v>
      </c>
    </row>
    <row r="209" spans="1:7" ht="54" customHeight="1" thickBot="1" x14ac:dyDescent="0.3">
      <c r="A209" s="49"/>
      <c r="B209" s="104">
        <v>11.4</v>
      </c>
      <c r="C209" s="97" t="s">
        <v>207</v>
      </c>
      <c r="D209" s="105" t="s">
        <v>84</v>
      </c>
      <c r="E209" s="106">
        <f>+'[15]CANTIDADES ILC'!H824</f>
        <v>75.899999999999991</v>
      </c>
      <c r="F209" s="87"/>
      <c r="G209" s="88">
        <f t="shared" si="9"/>
        <v>0</v>
      </c>
    </row>
    <row r="210" spans="1:7" ht="38.25" x14ac:dyDescent="0.25">
      <c r="A210" s="63" t="s">
        <v>62</v>
      </c>
      <c r="B210" s="83">
        <v>11.6</v>
      </c>
      <c r="C210" s="116" t="s">
        <v>277</v>
      </c>
      <c r="D210" s="105" t="s">
        <v>84</v>
      </c>
      <c r="E210" s="106">
        <f>+'[15]CANTIDADES ILC'!H824</f>
        <v>75.899999999999991</v>
      </c>
      <c r="F210" s="87"/>
      <c r="G210" s="88">
        <f t="shared" si="9"/>
        <v>0</v>
      </c>
    </row>
    <row r="211" spans="1:7" ht="51" x14ac:dyDescent="0.25">
      <c r="A211" s="64" t="s">
        <v>65</v>
      </c>
      <c r="B211" s="104">
        <v>11.7</v>
      </c>
      <c r="C211" s="107" t="s">
        <v>122</v>
      </c>
      <c r="D211" s="108" t="s">
        <v>123</v>
      </c>
      <c r="E211" s="109">
        <f>+'[15]CANTIDADES ILC'!H829</f>
        <v>16.5</v>
      </c>
      <c r="F211" s="87"/>
      <c r="G211" s="88">
        <f t="shared" si="9"/>
        <v>0</v>
      </c>
    </row>
    <row r="212" spans="1:7" x14ac:dyDescent="0.25">
      <c r="A212" s="110" t="s">
        <v>289</v>
      </c>
      <c r="B212" s="83">
        <v>11.8</v>
      </c>
      <c r="C212" s="97" t="s">
        <v>125</v>
      </c>
      <c r="D212" s="105" t="s">
        <v>84</v>
      </c>
      <c r="E212" s="106">
        <f>+'[15]CANTIDADES ILC'!H834</f>
        <v>255</v>
      </c>
      <c r="F212" s="87"/>
      <c r="G212" s="88">
        <f t="shared" si="9"/>
        <v>0</v>
      </c>
    </row>
    <row r="213" spans="1:7" x14ac:dyDescent="0.25">
      <c r="A213" s="95" t="s">
        <v>290</v>
      </c>
      <c r="B213" s="96"/>
      <c r="C213" s="97"/>
      <c r="D213" s="98"/>
      <c r="E213" s="113"/>
      <c r="F213" s="100"/>
      <c r="G213" s="88"/>
    </row>
    <row r="214" spans="1:7" ht="15.75" thickBot="1" x14ac:dyDescent="0.3">
      <c r="A214" s="110" t="s">
        <v>291</v>
      </c>
      <c r="B214" s="447" t="s">
        <v>292</v>
      </c>
      <c r="C214" s="448"/>
      <c r="D214" s="448"/>
      <c r="E214" s="448"/>
      <c r="F214" s="448"/>
      <c r="G214" s="101">
        <f>SUM(G205:G213)</f>
        <v>0</v>
      </c>
    </row>
    <row r="215" spans="1:7" ht="15.75" thickBot="1" x14ac:dyDescent="0.3">
      <c r="A215" s="89" t="s">
        <v>293</v>
      </c>
      <c r="B215" s="69"/>
      <c r="C215" s="70"/>
      <c r="D215" s="71"/>
      <c r="E215" s="102"/>
      <c r="F215" s="73"/>
      <c r="G215" s="74"/>
    </row>
    <row r="216" spans="1:7" x14ac:dyDescent="0.25">
      <c r="A216" s="95" t="s">
        <v>294</v>
      </c>
      <c r="B216" s="75">
        <v>12</v>
      </c>
      <c r="C216" s="442" t="s">
        <v>295</v>
      </c>
      <c r="D216" s="442"/>
      <c r="E216" s="442"/>
      <c r="F216" s="442"/>
      <c r="G216" s="76"/>
    </row>
    <row r="217" spans="1:7" x14ac:dyDescent="0.25">
      <c r="A217" s="93"/>
      <c r="B217" s="77"/>
      <c r="C217" s="78"/>
      <c r="D217" s="79"/>
      <c r="E217" s="103"/>
      <c r="F217" s="81"/>
      <c r="G217" s="82"/>
    </row>
    <row r="218" spans="1:7" ht="64.5" thickBot="1" x14ac:dyDescent="0.3">
      <c r="A218" s="94" t="s">
        <v>112</v>
      </c>
      <c r="B218" s="104">
        <v>12.1</v>
      </c>
      <c r="C218" s="107" t="s">
        <v>83</v>
      </c>
      <c r="D218" s="127" t="s">
        <v>84</v>
      </c>
      <c r="E218" s="106">
        <f>+'[15]CANTIDADES ILC'!H841</f>
        <v>227.54</v>
      </c>
      <c r="F218" s="87"/>
      <c r="G218" s="88">
        <f>+E218*F218</f>
        <v>0</v>
      </c>
    </row>
    <row r="219" spans="1:7" ht="66" customHeight="1" thickBot="1" x14ac:dyDescent="0.3">
      <c r="A219" s="49"/>
      <c r="B219" s="83">
        <v>12.2</v>
      </c>
      <c r="C219" s="107" t="s">
        <v>136</v>
      </c>
      <c r="D219" s="85" t="s">
        <v>106</v>
      </c>
      <c r="E219" s="109">
        <f>+'[15]CANTIDADES ILC'!H850</f>
        <v>1377.042882352941</v>
      </c>
      <c r="F219" s="87"/>
      <c r="G219" s="88">
        <f t="shared" ref="G219:G225" si="10">+E219*F219</f>
        <v>0</v>
      </c>
    </row>
    <row r="220" spans="1:7" ht="114.75" x14ac:dyDescent="0.25">
      <c r="A220" s="63" t="s">
        <v>62</v>
      </c>
      <c r="B220" s="104">
        <v>12.3</v>
      </c>
      <c r="C220" s="84" t="s">
        <v>87</v>
      </c>
      <c r="D220" s="85" t="s">
        <v>84</v>
      </c>
      <c r="E220" s="109">
        <f>+'[15]CANTIDADES ILC'!H856</f>
        <v>184.2</v>
      </c>
      <c r="F220" s="87"/>
      <c r="G220" s="88">
        <f t="shared" si="10"/>
        <v>0</v>
      </c>
    </row>
    <row r="221" spans="1:7" ht="76.5" x14ac:dyDescent="0.25">
      <c r="A221" s="64" t="s">
        <v>65</v>
      </c>
      <c r="B221" s="83" t="s">
        <v>296</v>
      </c>
      <c r="C221" s="107" t="s">
        <v>200</v>
      </c>
      <c r="D221" s="85" t="s">
        <v>84</v>
      </c>
      <c r="E221" s="86">
        <f>+'[15]CANTIDADES ILC'!H861</f>
        <v>43.34</v>
      </c>
      <c r="F221" s="87"/>
      <c r="G221" s="88">
        <f t="shared" si="10"/>
        <v>0</v>
      </c>
    </row>
    <row r="222" spans="1:7" ht="30" x14ac:dyDescent="0.25">
      <c r="A222" s="95" t="s">
        <v>297</v>
      </c>
      <c r="B222" s="104">
        <v>12.4</v>
      </c>
      <c r="C222" s="97" t="s">
        <v>298</v>
      </c>
      <c r="D222" s="127" t="s">
        <v>84</v>
      </c>
      <c r="E222" s="106">
        <f>+'[15]CANTIDADES ILC'!H867</f>
        <v>10</v>
      </c>
      <c r="F222" s="87"/>
      <c r="G222" s="88">
        <f t="shared" si="10"/>
        <v>0</v>
      </c>
    </row>
    <row r="223" spans="1:7" ht="25.5" x14ac:dyDescent="0.25">
      <c r="A223" s="110" t="s">
        <v>299</v>
      </c>
      <c r="B223" s="83">
        <v>12.5</v>
      </c>
      <c r="C223" s="97" t="s">
        <v>300</v>
      </c>
      <c r="D223" s="127" t="s">
        <v>12</v>
      </c>
      <c r="E223" s="106">
        <f>+'[15]CANTIDADES ILC'!H873</f>
        <v>31.3</v>
      </c>
      <c r="F223" s="87"/>
      <c r="G223" s="88">
        <f t="shared" si="10"/>
        <v>0</v>
      </c>
    </row>
    <row r="224" spans="1:7" ht="51" x14ac:dyDescent="0.25">
      <c r="A224" s="110" t="s">
        <v>301</v>
      </c>
      <c r="B224" s="104">
        <v>12.6</v>
      </c>
      <c r="C224" s="107" t="s">
        <v>122</v>
      </c>
      <c r="D224" s="85" t="s">
        <v>123</v>
      </c>
      <c r="E224" s="109">
        <f>+'[15]CANTIDADES ILC'!H878</f>
        <v>4.5507000000000009</v>
      </c>
      <c r="F224" s="87"/>
      <c r="G224" s="88">
        <f t="shared" si="10"/>
        <v>0</v>
      </c>
    </row>
    <row r="225" spans="1:7" x14ac:dyDescent="0.25">
      <c r="A225" s="110" t="s">
        <v>302</v>
      </c>
      <c r="B225" s="83">
        <v>12.7</v>
      </c>
      <c r="C225" s="97" t="s">
        <v>125</v>
      </c>
      <c r="D225" s="127" t="s">
        <v>84</v>
      </c>
      <c r="E225" s="106">
        <f>+'[15]CANTIDADES ILC'!H884</f>
        <v>227.53500000000003</v>
      </c>
      <c r="F225" s="87"/>
      <c r="G225" s="88">
        <f t="shared" si="10"/>
        <v>0</v>
      </c>
    </row>
    <row r="226" spans="1:7" x14ac:dyDescent="0.25">
      <c r="A226" s="89" t="s">
        <v>303</v>
      </c>
      <c r="B226" s="96"/>
      <c r="C226" s="97"/>
      <c r="D226" s="98"/>
      <c r="E226" s="113"/>
      <c r="F226" s="100"/>
      <c r="G226" s="88"/>
    </row>
    <row r="227" spans="1:7" ht="15.75" thickBot="1" x14ac:dyDescent="0.3">
      <c r="A227" s="95" t="s">
        <v>304</v>
      </c>
      <c r="B227" s="447" t="s">
        <v>305</v>
      </c>
      <c r="C227" s="448"/>
      <c r="D227" s="448"/>
      <c r="E227" s="448"/>
      <c r="F227" s="448"/>
      <c r="G227" s="101">
        <f>SUM(G218:G226)</f>
        <v>0</v>
      </c>
    </row>
    <row r="228" spans="1:7" ht="15.75" thickBot="1" x14ac:dyDescent="0.3">
      <c r="A228" s="93"/>
      <c r="B228" s="69"/>
      <c r="C228" s="70"/>
      <c r="D228" s="71"/>
      <c r="E228" s="102"/>
      <c r="F228" s="73"/>
      <c r="G228" s="74"/>
    </row>
    <row r="229" spans="1:7" ht="15.75" thickBot="1" x14ac:dyDescent="0.3">
      <c r="A229" s="94" t="s">
        <v>112</v>
      </c>
      <c r="B229" s="75">
        <v>13</v>
      </c>
      <c r="C229" s="442" t="s">
        <v>306</v>
      </c>
      <c r="D229" s="442"/>
      <c r="E229" s="442"/>
      <c r="F229" s="442"/>
      <c r="G229" s="76"/>
    </row>
    <row r="230" spans="1:7" ht="23.1" customHeight="1" thickBot="1" x14ac:dyDescent="0.3">
      <c r="A230" s="49"/>
      <c r="B230" s="77"/>
      <c r="C230" s="78"/>
      <c r="D230" s="79"/>
      <c r="E230" s="103"/>
      <c r="F230" s="81"/>
      <c r="G230" s="82"/>
    </row>
    <row r="231" spans="1:7" x14ac:dyDescent="0.25">
      <c r="A231" s="63" t="s">
        <v>62</v>
      </c>
      <c r="B231" s="104">
        <v>13.1</v>
      </c>
      <c r="C231" s="97" t="s">
        <v>307</v>
      </c>
      <c r="D231" s="127" t="s">
        <v>12</v>
      </c>
      <c r="E231" s="106">
        <f>+'[15]CANTIDADES ILC'!H889</f>
        <v>21</v>
      </c>
      <c r="F231" s="87"/>
      <c r="G231" s="88">
        <f>+E231*F231</f>
        <v>0</v>
      </c>
    </row>
    <row r="232" spans="1:7" ht="51" x14ac:dyDescent="0.25">
      <c r="A232" s="64" t="s">
        <v>65</v>
      </c>
      <c r="B232" s="104">
        <v>13.2</v>
      </c>
      <c r="C232" s="97" t="s">
        <v>308</v>
      </c>
      <c r="D232" s="127" t="s">
        <v>84</v>
      </c>
      <c r="E232" s="106">
        <f>+'[15]CANTIDADES ILC'!H893</f>
        <v>35</v>
      </c>
      <c r="F232" s="87"/>
      <c r="G232" s="88">
        <f t="shared" ref="G232:G235" si="11">+E232*F232</f>
        <v>0</v>
      </c>
    </row>
    <row r="233" spans="1:7" ht="38.25" x14ac:dyDescent="0.25">
      <c r="A233" s="95" t="s">
        <v>309</v>
      </c>
      <c r="B233" s="104">
        <v>13.3</v>
      </c>
      <c r="C233" s="116" t="s">
        <v>310</v>
      </c>
      <c r="D233" s="127" t="s">
        <v>84</v>
      </c>
      <c r="E233" s="106">
        <f>+E232</f>
        <v>35</v>
      </c>
      <c r="F233" s="87"/>
      <c r="G233" s="88">
        <f t="shared" si="11"/>
        <v>0</v>
      </c>
    </row>
    <row r="234" spans="1:7" ht="51" x14ac:dyDescent="0.25">
      <c r="A234" s="95" t="s">
        <v>311</v>
      </c>
      <c r="B234" s="104">
        <v>13.4</v>
      </c>
      <c r="C234" s="107" t="s">
        <v>122</v>
      </c>
      <c r="D234" s="85" t="s">
        <v>123</v>
      </c>
      <c r="E234" s="109">
        <f>+'[15]CANTIDADES ILC'!H897</f>
        <v>1.5</v>
      </c>
      <c r="F234" s="87"/>
      <c r="G234" s="88">
        <f t="shared" si="11"/>
        <v>0</v>
      </c>
    </row>
    <row r="235" spans="1:7" x14ac:dyDescent="0.25">
      <c r="A235" s="95" t="s">
        <v>312</v>
      </c>
      <c r="B235" s="104">
        <v>13.5</v>
      </c>
      <c r="C235" s="97" t="s">
        <v>125</v>
      </c>
      <c r="D235" s="127" t="s">
        <v>84</v>
      </c>
      <c r="E235" s="106">
        <f>+'[15]CANTIDADES ILC'!H903</f>
        <v>12</v>
      </c>
      <c r="F235" s="87"/>
      <c r="G235" s="88">
        <f t="shared" si="11"/>
        <v>0</v>
      </c>
    </row>
    <row r="236" spans="1:7" x14ac:dyDescent="0.25">
      <c r="A236" s="95" t="s">
        <v>313</v>
      </c>
      <c r="B236" s="96"/>
      <c r="C236" s="97"/>
      <c r="D236" s="98"/>
      <c r="E236" s="113"/>
      <c r="F236" s="100"/>
      <c r="G236" s="88"/>
    </row>
    <row r="237" spans="1:7" ht="15.75" thickBot="1" x14ac:dyDescent="0.3">
      <c r="A237" s="130" t="s">
        <v>314</v>
      </c>
      <c r="B237" s="447" t="s">
        <v>315</v>
      </c>
      <c r="C237" s="448"/>
      <c r="D237" s="448"/>
      <c r="E237" s="448"/>
      <c r="F237" s="448"/>
      <c r="G237" s="101">
        <f>SUM(G231:G236)</f>
        <v>0</v>
      </c>
    </row>
    <row r="238" spans="1:7" ht="15.75" thickBot="1" x14ac:dyDescent="0.3">
      <c r="A238" s="110" t="s">
        <v>316</v>
      </c>
      <c r="B238" s="69"/>
      <c r="C238" s="70"/>
      <c r="D238" s="71"/>
      <c r="E238" s="102"/>
      <c r="F238" s="73"/>
      <c r="G238" s="74"/>
    </row>
    <row r="239" spans="1:7" x14ac:dyDescent="0.25">
      <c r="A239" s="89" t="s">
        <v>317</v>
      </c>
      <c r="B239" s="75">
        <v>14</v>
      </c>
      <c r="C239" s="442" t="s">
        <v>318</v>
      </c>
      <c r="D239" s="442"/>
      <c r="E239" s="442"/>
      <c r="F239" s="442"/>
      <c r="G239" s="76"/>
    </row>
    <row r="240" spans="1:7" x14ac:dyDescent="0.25">
      <c r="A240" s="95" t="s">
        <v>319</v>
      </c>
      <c r="B240" s="77"/>
      <c r="C240" s="78"/>
      <c r="D240" s="79"/>
      <c r="E240" s="103"/>
      <c r="F240" s="81"/>
      <c r="G240" s="82"/>
    </row>
    <row r="241" spans="1:10" ht="38.25" x14ac:dyDescent="0.25">
      <c r="A241" s="93"/>
      <c r="B241" s="104">
        <v>14.1</v>
      </c>
      <c r="C241" s="97" t="s">
        <v>320</v>
      </c>
      <c r="D241" s="127" t="s">
        <v>84</v>
      </c>
      <c r="E241" s="106">
        <f>+'[15]CANTIDADES ILC'!H910</f>
        <v>52.680000000000007</v>
      </c>
      <c r="F241" s="87"/>
      <c r="G241" s="88">
        <f>+E241*F241</f>
        <v>0</v>
      </c>
    </row>
    <row r="242" spans="1:10" ht="15.75" thickBot="1" x14ac:dyDescent="0.3">
      <c r="A242" s="94" t="s">
        <v>112</v>
      </c>
      <c r="B242" s="104">
        <v>14.2</v>
      </c>
      <c r="C242" s="97" t="s">
        <v>321</v>
      </c>
      <c r="D242" s="127" t="s">
        <v>84</v>
      </c>
      <c r="E242" s="106">
        <f>+'[15]CANTIDADES ILC'!H915</f>
        <v>52.680000000000007</v>
      </c>
      <c r="F242" s="87"/>
      <c r="G242" s="88"/>
    </row>
    <row r="243" spans="1:10" ht="29.45" customHeight="1" x14ac:dyDescent="0.25">
      <c r="A243" s="49"/>
      <c r="B243" s="104">
        <v>14.3</v>
      </c>
      <c r="C243" s="97" t="s">
        <v>322</v>
      </c>
      <c r="D243" s="127" t="s">
        <v>84</v>
      </c>
      <c r="E243" s="106">
        <v>52.68</v>
      </c>
      <c r="F243" s="87"/>
      <c r="G243" s="88">
        <f>+E243*F243</f>
        <v>0</v>
      </c>
    </row>
    <row r="244" spans="1:10" ht="51" x14ac:dyDescent="0.25">
      <c r="A244" s="64" t="s">
        <v>65</v>
      </c>
      <c r="B244" s="104">
        <v>14.4</v>
      </c>
      <c r="C244" s="107" t="s">
        <v>122</v>
      </c>
      <c r="D244" s="85" t="s">
        <v>123</v>
      </c>
      <c r="E244" s="109">
        <f>+'[15]CANTIDADES ILC'!H934</f>
        <v>2.6340000000000003</v>
      </c>
      <c r="F244" s="87"/>
      <c r="G244" s="88">
        <f t="shared" ref="G244:G245" si="12">+E244*F244</f>
        <v>0</v>
      </c>
      <c r="J244" s="128"/>
    </row>
    <row r="245" spans="1:10" ht="30" customHeight="1" x14ac:dyDescent="0.25">
      <c r="A245" s="95" t="s">
        <v>323</v>
      </c>
      <c r="B245" s="104">
        <v>14.5</v>
      </c>
      <c r="C245" s="97" t="s">
        <v>125</v>
      </c>
      <c r="D245" s="127" t="s">
        <v>84</v>
      </c>
      <c r="E245" s="106">
        <f>+'[15]CANTIDADES ILC'!H940</f>
        <v>52.680000000000007</v>
      </c>
      <c r="F245" s="87"/>
      <c r="G245" s="88">
        <f t="shared" si="12"/>
        <v>0</v>
      </c>
    </row>
    <row r="246" spans="1:10" x14ac:dyDescent="0.25">
      <c r="A246" s="95" t="s">
        <v>324</v>
      </c>
      <c r="B246" s="96"/>
      <c r="C246" s="97"/>
      <c r="D246" s="98"/>
      <c r="E246" s="113"/>
      <c r="F246" s="100"/>
      <c r="G246" s="88"/>
    </row>
    <row r="247" spans="1:10" ht="15.75" thickBot="1" x14ac:dyDescent="0.3">
      <c r="A247" s="95" t="s">
        <v>325</v>
      </c>
      <c r="B247" s="447" t="s">
        <v>326</v>
      </c>
      <c r="C247" s="448"/>
      <c r="D247" s="448"/>
      <c r="E247" s="448"/>
      <c r="F247" s="448"/>
      <c r="G247" s="131"/>
      <c r="H247" s="128">
        <f>+G241+G242+G243+G244+G245</f>
        <v>0</v>
      </c>
    </row>
    <row r="248" spans="1:10" ht="15.75" thickBot="1" x14ac:dyDescent="0.3">
      <c r="A248" s="95" t="s">
        <v>327</v>
      </c>
      <c r="B248" s="69"/>
      <c r="C248" s="70"/>
      <c r="D248" s="71"/>
      <c r="E248" s="102"/>
      <c r="F248" s="73"/>
      <c r="G248" s="74"/>
    </row>
    <row r="249" spans="1:10" x14ac:dyDescent="0.25">
      <c r="A249" s="95" t="s">
        <v>328</v>
      </c>
      <c r="B249" s="75">
        <v>15</v>
      </c>
      <c r="C249" s="449" t="s">
        <v>329</v>
      </c>
      <c r="D249" s="449"/>
      <c r="E249" s="449"/>
      <c r="F249" s="449"/>
      <c r="G249" s="76"/>
    </row>
    <row r="250" spans="1:10" x14ac:dyDescent="0.25">
      <c r="A250" s="110" t="s">
        <v>330</v>
      </c>
      <c r="B250" s="77"/>
      <c r="C250" s="78"/>
      <c r="D250" s="79"/>
      <c r="E250" s="103"/>
      <c r="F250" s="81"/>
      <c r="G250" s="82"/>
    </row>
    <row r="251" spans="1:10" ht="38.25" x14ac:dyDescent="0.25">
      <c r="A251" s="110" t="s">
        <v>331</v>
      </c>
      <c r="B251" s="104">
        <v>15.1</v>
      </c>
      <c r="C251" s="97" t="s">
        <v>101</v>
      </c>
      <c r="D251" s="127" t="s">
        <v>84</v>
      </c>
      <c r="E251" s="106">
        <f>+'[15]CANTIDADES ILC'!H947</f>
        <v>88.39</v>
      </c>
      <c r="F251" s="87"/>
      <c r="G251" s="88">
        <f>+E251*F251</f>
        <v>0</v>
      </c>
    </row>
    <row r="252" spans="1:10" ht="25.5" x14ac:dyDescent="0.25">
      <c r="A252" s="95" t="s">
        <v>332</v>
      </c>
      <c r="B252" s="104">
        <v>15.2</v>
      </c>
      <c r="C252" s="97" t="s">
        <v>145</v>
      </c>
      <c r="D252" s="127" t="s">
        <v>84</v>
      </c>
      <c r="E252" s="106">
        <f>+'[15]CANTIDADES ILC'!H953</f>
        <v>88.39</v>
      </c>
      <c r="F252" s="87"/>
      <c r="G252" s="88">
        <f t="shared" ref="G252:G258" si="13">+E252*F252</f>
        <v>0</v>
      </c>
    </row>
    <row r="253" spans="1:10" ht="25.5" x14ac:dyDescent="0.25">
      <c r="A253" s="89" t="s">
        <v>333</v>
      </c>
      <c r="B253" s="104">
        <v>15.3</v>
      </c>
      <c r="C253" s="97" t="s">
        <v>334</v>
      </c>
      <c r="D253" s="127" t="s">
        <v>106</v>
      </c>
      <c r="E253" s="106">
        <f>+'[15]CANTIDADES ILC'!H958</f>
        <v>470.23480000000006</v>
      </c>
      <c r="F253" s="87"/>
      <c r="G253" s="88">
        <f t="shared" si="13"/>
        <v>0</v>
      </c>
    </row>
    <row r="254" spans="1:10" ht="25.5" x14ac:dyDescent="0.25">
      <c r="A254" s="95" t="s">
        <v>335</v>
      </c>
      <c r="B254" s="104">
        <v>15.4</v>
      </c>
      <c r="C254" s="97" t="s">
        <v>252</v>
      </c>
      <c r="D254" s="127" t="s">
        <v>84</v>
      </c>
      <c r="E254" s="112">
        <v>40</v>
      </c>
      <c r="F254" s="87"/>
      <c r="G254" s="88">
        <f t="shared" si="13"/>
        <v>0</v>
      </c>
    </row>
    <row r="255" spans="1:10" ht="38.25" x14ac:dyDescent="0.25">
      <c r="A255" s="93"/>
      <c r="B255" s="104">
        <v>15.5</v>
      </c>
      <c r="C255" s="97" t="s">
        <v>336</v>
      </c>
      <c r="D255" s="132" t="s">
        <v>84</v>
      </c>
      <c r="E255" s="133">
        <f>+'[15]CANTIDADES ILC'!H965</f>
        <v>88.39</v>
      </c>
      <c r="F255" s="87"/>
      <c r="G255" s="88">
        <f t="shared" si="13"/>
        <v>0</v>
      </c>
    </row>
    <row r="256" spans="1:10" ht="15.75" thickBot="1" x14ac:dyDescent="0.3">
      <c r="A256" s="94" t="s">
        <v>112</v>
      </c>
      <c r="B256" s="104">
        <v>15.6</v>
      </c>
      <c r="C256" s="97" t="s">
        <v>337</v>
      </c>
      <c r="D256" s="127" t="s">
        <v>12</v>
      </c>
      <c r="E256" s="112">
        <v>24.4</v>
      </c>
      <c r="F256" s="87"/>
      <c r="G256" s="88">
        <f t="shared" si="13"/>
        <v>0</v>
      </c>
    </row>
    <row r="257" spans="1:8" ht="33" customHeight="1" thickBot="1" x14ac:dyDescent="0.3">
      <c r="A257" s="49"/>
      <c r="B257" s="104">
        <v>15.7</v>
      </c>
      <c r="C257" s="107" t="s">
        <v>122</v>
      </c>
      <c r="D257" s="85" t="s">
        <v>123</v>
      </c>
      <c r="E257" s="109">
        <f>+'[15]CANTIDADES ILC'!H977</f>
        <v>4.4195000000000002</v>
      </c>
      <c r="F257" s="87"/>
      <c r="G257" s="88">
        <f t="shared" si="13"/>
        <v>0</v>
      </c>
    </row>
    <row r="258" spans="1:8" x14ac:dyDescent="0.25">
      <c r="A258" s="63" t="s">
        <v>62</v>
      </c>
      <c r="B258" s="104">
        <v>15.8</v>
      </c>
      <c r="C258" s="97" t="s">
        <v>125</v>
      </c>
      <c r="D258" s="127" t="s">
        <v>84</v>
      </c>
      <c r="E258" s="106">
        <f>+'[15]CANTIDADES ILC'!H983</f>
        <v>88.39</v>
      </c>
      <c r="F258" s="87"/>
      <c r="G258" s="88">
        <f t="shared" si="13"/>
        <v>0</v>
      </c>
    </row>
    <row r="259" spans="1:8" x14ac:dyDescent="0.25">
      <c r="A259" s="64" t="s">
        <v>65</v>
      </c>
      <c r="B259" s="96"/>
      <c r="C259" s="97"/>
      <c r="D259" s="98"/>
      <c r="E259" s="113"/>
      <c r="F259" s="100"/>
      <c r="G259" s="88"/>
    </row>
    <row r="260" spans="1:8" ht="15.75" thickBot="1" x14ac:dyDescent="0.3">
      <c r="A260" s="110" t="s">
        <v>62</v>
      </c>
      <c r="B260" s="447" t="s">
        <v>338</v>
      </c>
      <c r="C260" s="448"/>
      <c r="D260" s="448"/>
      <c r="E260" s="448"/>
      <c r="F260" s="448"/>
      <c r="G260" s="101">
        <f>SUM(G251:G259)</f>
        <v>0</v>
      </c>
    </row>
    <row r="261" spans="1:8" ht="15.75" thickBot="1" x14ac:dyDescent="0.3">
      <c r="A261" s="110" t="s">
        <v>339</v>
      </c>
      <c r="B261" s="69"/>
      <c r="C261" s="70"/>
      <c r="D261" s="71"/>
      <c r="E261" s="102"/>
      <c r="F261" s="73"/>
      <c r="G261" s="74"/>
    </row>
    <row r="262" spans="1:8" x14ac:dyDescent="0.25">
      <c r="A262" s="93"/>
      <c r="B262" s="75">
        <v>16</v>
      </c>
      <c r="C262" s="442" t="s">
        <v>340</v>
      </c>
      <c r="D262" s="442"/>
      <c r="E262" s="442"/>
      <c r="F262" s="442"/>
      <c r="G262" s="76"/>
    </row>
    <row r="263" spans="1:8" ht="15.75" thickBot="1" x14ac:dyDescent="0.3">
      <c r="A263" s="94" t="s">
        <v>112</v>
      </c>
      <c r="B263" s="77"/>
      <c r="C263" s="78"/>
      <c r="D263" s="79"/>
      <c r="E263" s="103"/>
      <c r="F263" s="81"/>
      <c r="G263" s="82"/>
    </row>
    <row r="264" spans="1:8" ht="38.25" x14ac:dyDescent="0.25">
      <c r="A264" s="49"/>
      <c r="B264" s="104">
        <v>16.100000000000001</v>
      </c>
      <c r="C264" s="97" t="s">
        <v>341</v>
      </c>
      <c r="D264" s="127" t="s">
        <v>84</v>
      </c>
      <c r="E264" s="106">
        <f>+'[15]CANTIDADES ILC'!H990</f>
        <v>141.75</v>
      </c>
      <c r="F264" s="87"/>
      <c r="G264" s="88">
        <f>+E264*F264</f>
        <v>0</v>
      </c>
    </row>
    <row r="265" spans="1:8" s="53" customFormat="1" ht="38.25" x14ac:dyDescent="0.25">
      <c r="A265" s="134" t="s">
        <v>342</v>
      </c>
      <c r="B265" s="104">
        <v>16.2</v>
      </c>
      <c r="C265" s="97" t="s">
        <v>118</v>
      </c>
      <c r="D265" s="127" t="s">
        <v>84</v>
      </c>
      <c r="E265" s="106">
        <f>+'[15]CANTIDADES ILC'!H997</f>
        <v>141.75</v>
      </c>
      <c r="F265" s="87"/>
      <c r="G265" s="88">
        <f t="shared" ref="G265:G273" si="14">+E265*F265</f>
        <v>0</v>
      </c>
    </row>
    <row r="266" spans="1:8" s="53" customFormat="1" ht="14.45" customHeight="1" x14ac:dyDescent="0.25">
      <c r="A266" s="135" t="s">
        <v>343</v>
      </c>
      <c r="B266" s="104">
        <v>16.3</v>
      </c>
      <c r="C266" s="97" t="s">
        <v>120</v>
      </c>
      <c r="D266" s="127" t="s">
        <v>84</v>
      </c>
      <c r="E266" s="106">
        <f>+'[15]CANTIDADES ILC'!H1003</f>
        <v>141.75</v>
      </c>
      <c r="F266" s="87"/>
      <c r="G266" s="88">
        <f t="shared" si="14"/>
        <v>0</v>
      </c>
    </row>
    <row r="267" spans="1:8" s="53" customFormat="1" ht="38.25" x14ac:dyDescent="0.25">
      <c r="A267" s="136" t="s">
        <v>344</v>
      </c>
      <c r="B267" s="104">
        <v>16.399999999999999</v>
      </c>
      <c r="C267" s="97" t="s">
        <v>345</v>
      </c>
      <c r="D267" s="127" t="s">
        <v>84</v>
      </c>
      <c r="E267" s="106">
        <f>+'[15]CANTIDADES ILC'!H1003</f>
        <v>141.75</v>
      </c>
      <c r="F267" s="87"/>
      <c r="G267" s="88">
        <f t="shared" si="14"/>
        <v>0</v>
      </c>
    </row>
    <row r="268" spans="1:8" s="53" customFormat="1" ht="38.25" x14ac:dyDescent="0.25">
      <c r="A268" s="136" t="s">
        <v>346</v>
      </c>
      <c r="B268" s="104">
        <v>16.5</v>
      </c>
      <c r="C268" s="97" t="s">
        <v>347</v>
      </c>
      <c r="D268" s="127" t="s">
        <v>84</v>
      </c>
      <c r="E268" s="106">
        <f>+'[15]CANTIDADES ILC'!H1009</f>
        <v>35.85</v>
      </c>
      <c r="F268" s="87"/>
      <c r="G268" s="88">
        <f t="shared" si="14"/>
        <v>0</v>
      </c>
    </row>
    <row r="269" spans="1:8" s="53" customFormat="1" ht="38.25" x14ac:dyDescent="0.25">
      <c r="A269" s="136" t="s">
        <v>348</v>
      </c>
      <c r="B269" s="104">
        <v>16.600000000000001</v>
      </c>
      <c r="C269" s="97" t="s">
        <v>349</v>
      </c>
      <c r="D269" s="127" t="s">
        <v>84</v>
      </c>
      <c r="E269" s="106">
        <f>+'[15]CANTIDADES ILC'!H1016</f>
        <v>35.85</v>
      </c>
      <c r="F269" s="87"/>
      <c r="G269" s="88">
        <f t="shared" si="14"/>
        <v>0</v>
      </c>
    </row>
    <row r="270" spans="1:8" ht="25.5" x14ac:dyDescent="0.25">
      <c r="A270" s="136" t="s">
        <v>350</v>
      </c>
      <c r="B270" s="104">
        <v>16.7</v>
      </c>
      <c r="C270" s="97" t="s">
        <v>351</v>
      </c>
      <c r="D270" s="127" t="s">
        <v>84</v>
      </c>
      <c r="E270" s="106">
        <f>+'[15]CANTIDADES ILC'!H1022</f>
        <v>35.85</v>
      </c>
      <c r="F270" s="87"/>
      <c r="G270" s="88">
        <f t="shared" si="14"/>
        <v>0</v>
      </c>
      <c r="H270">
        <v>19600</v>
      </c>
    </row>
    <row r="271" spans="1:8" ht="25.5" x14ac:dyDescent="0.25">
      <c r="A271" s="137"/>
      <c r="B271" s="104">
        <v>16.8</v>
      </c>
      <c r="C271" s="97" t="s">
        <v>248</v>
      </c>
      <c r="D271" s="127" t="s">
        <v>84</v>
      </c>
      <c r="E271" s="112">
        <v>9.49</v>
      </c>
      <c r="F271" s="87"/>
      <c r="G271" s="88">
        <f t="shared" si="14"/>
        <v>0</v>
      </c>
      <c r="H271">
        <v>92000</v>
      </c>
    </row>
    <row r="272" spans="1:8" ht="51" x14ac:dyDescent="0.25">
      <c r="A272" s="136" t="s">
        <v>352</v>
      </c>
      <c r="B272" s="104">
        <v>16.899999999999999</v>
      </c>
      <c r="C272" s="107" t="s">
        <v>122</v>
      </c>
      <c r="D272" s="85" t="s">
        <v>123</v>
      </c>
      <c r="E272" s="109">
        <f>+'[15]CANTIDADES ILC'!H1033</f>
        <v>2</v>
      </c>
      <c r="F272" s="87"/>
      <c r="G272" s="88">
        <f t="shared" si="14"/>
        <v>0</v>
      </c>
    </row>
    <row r="273" spans="1:7" x14ac:dyDescent="0.25">
      <c r="A273" s="136" t="s">
        <v>353</v>
      </c>
      <c r="B273" s="111">
        <v>16.100000000000001</v>
      </c>
      <c r="C273" s="97" t="s">
        <v>125</v>
      </c>
      <c r="D273" s="127" t="s">
        <v>84</v>
      </c>
      <c r="E273" s="106">
        <f>+'[15]CANTIDADES ILC'!H1039</f>
        <v>35.85</v>
      </c>
      <c r="F273" s="87"/>
      <c r="G273" s="88">
        <f t="shared" si="14"/>
        <v>0</v>
      </c>
    </row>
    <row r="274" spans="1:7" x14ac:dyDescent="0.25">
      <c r="A274" s="136"/>
      <c r="B274" s="96"/>
      <c r="C274" s="97"/>
      <c r="D274" s="98"/>
      <c r="E274" s="113"/>
      <c r="F274" s="100"/>
      <c r="G274" s="88"/>
    </row>
    <row r="275" spans="1:7" ht="15.75" thickBot="1" x14ac:dyDescent="0.3">
      <c r="A275" s="136"/>
      <c r="B275" s="447" t="s">
        <v>354</v>
      </c>
      <c r="C275" s="448"/>
      <c r="D275" s="448"/>
      <c r="E275" s="448"/>
      <c r="F275" s="448"/>
      <c r="G275" s="101">
        <f>SUM(G264:G274)</f>
        <v>0</v>
      </c>
    </row>
    <row r="276" spans="1:7" ht="15.75" thickBot="1" x14ac:dyDescent="0.3">
      <c r="A276" s="136"/>
      <c r="B276" s="69"/>
      <c r="C276" s="70"/>
      <c r="D276" s="71"/>
      <c r="E276" s="102"/>
      <c r="F276" s="73"/>
      <c r="G276" s="74"/>
    </row>
    <row r="277" spans="1:7" x14ac:dyDescent="0.25">
      <c r="A277" s="136"/>
      <c r="B277" s="75">
        <v>17</v>
      </c>
      <c r="C277" s="442" t="s">
        <v>355</v>
      </c>
      <c r="D277" s="442"/>
      <c r="E277" s="442"/>
      <c r="F277" s="442"/>
      <c r="G277" s="76"/>
    </row>
    <row r="278" spans="1:7" x14ac:dyDescent="0.25">
      <c r="A278" s="136"/>
      <c r="B278" s="77"/>
      <c r="C278" s="78"/>
      <c r="D278" s="79"/>
      <c r="E278" s="103"/>
      <c r="F278" s="81"/>
      <c r="G278" s="82"/>
    </row>
    <row r="279" spans="1:7" x14ac:dyDescent="0.25">
      <c r="A279" s="136"/>
      <c r="B279" s="104">
        <v>17.100000000000001</v>
      </c>
      <c r="C279" s="97" t="s">
        <v>356</v>
      </c>
      <c r="D279" s="127" t="s">
        <v>84</v>
      </c>
      <c r="E279" s="106">
        <f>+'[15]CANTIDADES ILC'!H1048</f>
        <v>171.7</v>
      </c>
      <c r="F279" s="87"/>
      <c r="G279" s="88">
        <f>+E279*F279</f>
        <v>0</v>
      </c>
    </row>
    <row r="280" spans="1:7" x14ac:dyDescent="0.25">
      <c r="A280" s="136"/>
      <c r="B280" s="83">
        <v>17.2</v>
      </c>
      <c r="C280" s="84" t="s">
        <v>357</v>
      </c>
      <c r="D280" s="85" t="s">
        <v>123</v>
      </c>
      <c r="E280" s="109">
        <f>+'[15]CANTIDADES ILC'!H1053</f>
        <v>137.35679999999999</v>
      </c>
      <c r="F280" s="87"/>
      <c r="G280" s="88">
        <f t="shared" ref="G280:G303" si="15">+E280*F280</f>
        <v>0</v>
      </c>
    </row>
    <row r="281" spans="1:7" ht="25.5" x14ac:dyDescent="0.25">
      <c r="A281" s="136"/>
      <c r="B281" s="104">
        <v>17.3</v>
      </c>
      <c r="C281" s="84" t="s">
        <v>358</v>
      </c>
      <c r="D281" s="85" t="s">
        <v>123</v>
      </c>
      <c r="E281" s="109">
        <f>+'[15]CANTIDADES ILC'!H1059</f>
        <v>60.09</v>
      </c>
      <c r="F281" s="87"/>
      <c r="G281" s="88">
        <f t="shared" si="15"/>
        <v>0</v>
      </c>
    </row>
    <row r="282" spans="1:7" ht="25.5" x14ac:dyDescent="0.25">
      <c r="A282" s="136"/>
      <c r="B282" s="83">
        <v>17.399999999999999</v>
      </c>
      <c r="C282" s="97" t="s">
        <v>145</v>
      </c>
      <c r="D282" s="127" t="s">
        <v>84</v>
      </c>
      <c r="E282" s="106">
        <f>+'[15]CANTIDADES ILC'!H1065</f>
        <v>17.52</v>
      </c>
      <c r="F282" s="87"/>
      <c r="G282" s="88">
        <f t="shared" si="15"/>
        <v>0</v>
      </c>
    </row>
    <row r="283" spans="1:7" ht="25.5" x14ac:dyDescent="0.25">
      <c r="A283" s="136"/>
      <c r="B283" s="104">
        <v>17.5</v>
      </c>
      <c r="C283" s="97" t="s">
        <v>334</v>
      </c>
      <c r="D283" s="127" t="s">
        <v>106</v>
      </c>
      <c r="E283" s="106">
        <f>+'[15]CANTIDADES ILC'!H1071</f>
        <v>913.42272000000003</v>
      </c>
      <c r="F283" s="87"/>
      <c r="G283" s="88">
        <f t="shared" si="15"/>
        <v>0</v>
      </c>
    </row>
    <row r="284" spans="1:7" ht="25.5" x14ac:dyDescent="0.25">
      <c r="A284" s="136"/>
      <c r="B284" s="83">
        <v>17.600000000000001</v>
      </c>
      <c r="C284" s="107" t="s">
        <v>108</v>
      </c>
      <c r="D284" s="85" t="s">
        <v>84</v>
      </c>
      <c r="E284" s="109">
        <f>+'[15]CANTIDADES ILC'!H1077</f>
        <v>171.7</v>
      </c>
      <c r="F284" s="87"/>
      <c r="G284" s="88">
        <f t="shared" si="15"/>
        <v>0</v>
      </c>
    </row>
    <row r="285" spans="1:7" ht="25.5" x14ac:dyDescent="0.25">
      <c r="A285" s="136"/>
      <c r="B285" s="104">
        <v>17.7</v>
      </c>
      <c r="C285" s="107" t="s">
        <v>110</v>
      </c>
      <c r="D285" s="85" t="s">
        <v>84</v>
      </c>
      <c r="E285" s="109">
        <f>+E284</f>
        <v>171.7</v>
      </c>
      <c r="F285" s="87"/>
      <c r="G285" s="88">
        <f t="shared" si="15"/>
        <v>0</v>
      </c>
    </row>
    <row r="286" spans="1:7" ht="38.25" x14ac:dyDescent="0.25">
      <c r="A286" s="136"/>
      <c r="B286" s="83">
        <v>17.8</v>
      </c>
      <c r="C286" s="107" t="s">
        <v>111</v>
      </c>
      <c r="D286" s="85" t="s">
        <v>359</v>
      </c>
      <c r="E286" s="121">
        <f>+'[15]CANTIDADES ILC'!H1087</f>
        <v>84.039999999999992</v>
      </c>
      <c r="F286" s="87"/>
      <c r="G286" s="88">
        <f t="shared" si="15"/>
        <v>0</v>
      </c>
    </row>
    <row r="287" spans="1:7" ht="89.25" x14ac:dyDescent="0.25">
      <c r="A287" s="136"/>
      <c r="B287" s="104">
        <v>17.899999999999999</v>
      </c>
      <c r="C287" s="107" t="s">
        <v>114</v>
      </c>
      <c r="D287" s="85" t="s">
        <v>84</v>
      </c>
      <c r="E287" s="109">
        <f>+'[15]CANTIDADES ILC'!H1093</f>
        <v>171.696</v>
      </c>
      <c r="F287" s="87"/>
      <c r="G287" s="88">
        <f t="shared" si="15"/>
        <v>0</v>
      </c>
    </row>
    <row r="288" spans="1:7" x14ac:dyDescent="0.25">
      <c r="A288" s="136"/>
      <c r="B288" s="92">
        <v>17.100000000000001</v>
      </c>
      <c r="C288" s="84" t="s">
        <v>360</v>
      </c>
      <c r="D288" s="85" t="s">
        <v>84</v>
      </c>
      <c r="E288" s="109">
        <f>+'[15]CANTIDADES ILC'!H1099</f>
        <v>20.540000000000003</v>
      </c>
      <c r="F288" s="87"/>
      <c r="G288" s="88">
        <f t="shared" si="15"/>
        <v>0</v>
      </c>
    </row>
    <row r="289" spans="1:8" ht="38.25" x14ac:dyDescent="0.25">
      <c r="A289" s="136"/>
      <c r="B289" s="83">
        <v>17.11</v>
      </c>
      <c r="C289" s="107" t="s">
        <v>182</v>
      </c>
      <c r="D289" s="85" t="s">
        <v>84</v>
      </c>
      <c r="E289" s="109">
        <f>+'[15]CANTIDADES ILC'!H1105</f>
        <v>51.66</v>
      </c>
      <c r="F289" s="87"/>
      <c r="G289" s="88">
        <f t="shared" si="15"/>
        <v>0</v>
      </c>
    </row>
    <row r="290" spans="1:8" ht="38.25" x14ac:dyDescent="0.25">
      <c r="A290" s="136"/>
      <c r="B290" s="83">
        <v>17.12</v>
      </c>
      <c r="C290" s="107" t="s">
        <v>120</v>
      </c>
      <c r="D290" s="85" t="s">
        <v>84</v>
      </c>
      <c r="E290" s="109">
        <f>+'[15]CANTIDADES ILC'!H1120</f>
        <v>323.36899999999997</v>
      </c>
      <c r="F290" s="87"/>
      <c r="G290" s="88">
        <f t="shared" si="15"/>
        <v>0</v>
      </c>
    </row>
    <row r="291" spans="1:8" ht="25.5" x14ac:dyDescent="0.25">
      <c r="A291" s="136"/>
      <c r="B291" s="83">
        <v>17.13</v>
      </c>
      <c r="C291" s="97" t="s">
        <v>248</v>
      </c>
      <c r="D291" s="85" t="s">
        <v>84</v>
      </c>
      <c r="E291" s="109">
        <f>+'[15]CANTIDADES ILC'!H1126</f>
        <v>39.33</v>
      </c>
      <c r="F291" s="87"/>
      <c r="G291" s="88">
        <f t="shared" si="15"/>
        <v>0</v>
      </c>
    </row>
    <row r="292" spans="1:8" ht="51" x14ac:dyDescent="0.25">
      <c r="A292" s="136"/>
      <c r="B292" s="83">
        <v>17.14</v>
      </c>
      <c r="C292" s="107" t="s">
        <v>203</v>
      </c>
      <c r="D292" s="85" t="s">
        <v>84</v>
      </c>
      <c r="E292" s="109">
        <f>+'[15]CANTIDADES ILC'!H1132</f>
        <v>12.25</v>
      </c>
      <c r="F292" s="87"/>
      <c r="G292" s="88">
        <f t="shared" si="15"/>
        <v>0</v>
      </c>
    </row>
    <row r="293" spans="1:8" ht="51" x14ac:dyDescent="0.25">
      <c r="A293" s="136"/>
      <c r="B293" s="83">
        <v>17.149999999999999</v>
      </c>
      <c r="C293" s="107" t="s">
        <v>205</v>
      </c>
      <c r="D293" s="85" t="s">
        <v>84</v>
      </c>
      <c r="E293" s="109">
        <f>+'[15]CANTIDADES ILC'!H1132</f>
        <v>12.25</v>
      </c>
      <c r="F293" s="87"/>
      <c r="G293" s="88">
        <f t="shared" si="15"/>
        <v>0</v>
      </c>
    </row>
    <row r="294" spans="1:8" s="53" customFormat="1" ht="16.149999999999999" customHeight="1" x14ac:dyDescent="0.25">
      <c r="A294" s="136" t="s">
        <v>361</v>
      </c>
      <c r="B294" s="83">
        <v>17.16</v>
      </c>
      <c r="C294" s="97" t="s">
        <v>258</v>
      </c>
      <c r="D294" s="105" t="s">
        <v>84</v>
      </c>
      <c r="E294" s="106">
        <f>+'[15]CANTIDADES ILC'!H1137</f>
        <v>3.2</v>
      </c>
      <c r="F294" s="87"/>
      <c r="G294" s="88">
        <f t="shared" si="15"/>
        <v>0</v>
      </c>
    </row>
    <row r="295" spans="1:8" s="53" customFormat="1" x14ac:dyDescent="0.25">
      <c r="A295" s="138"/>
      <c r="B295" s="83">
        <v>17.170000000000002</v>
      </c>
      <c r="C295" s="84" t="s">
        <v>362</v>
      </c>
      <c r="D295" s="85" t="s">
        <v>84</v>
      </c>
      <c r="E295" s="109">
        <f>+'[15]CANTIDADES ILC'!H1148</f>
        <v>1.5</v>
      </c>
      <c r="F295" s="87"/>
      <c r="G295" s="88">
        <f t="shared" si="15"/>
        <v>0</v>
      </c>
    </row>
    <row r="296" spans="1:8" s="53" customFormat="1" x14ac:dyDescent="0.25">
      <c r="A296" s="138"/>
      <c r="B296" s="83">
        <v>17.18</v>
      </c>
      <c r="C296" s="84" t="s">
        <v>363</v>
      </c>
      <c r="D296" s="85" t="s">
        <v>123</v>
      </c>
      <c r="E296" s="109">
        <f>+'[15]CANTIDADES ILC'!H1148</f>
        <v>1.5</v>
      </c>
      <c r="F296" s="87"/>
      <c r="G296" s="88">
        <f t="shared" si="15"/>
        <v>0</v>
      </c>
    </row>
    <row r="297" spans="1:8" ht="13.7" customHeight="1" x14ac:dyDescent="0.25">
      <c r="A297" s="136" t="s">
        <v>364</v>
      </c>
      <c r="B297" s="83">
        <v>17.190000000000001</v>
      </c>
      <c r="C297" s="84" t="s">
        <v>365</v>
      </c>
      <c r="D297" s="85" t="s">
        <v>106</v>
      </c>
      <c r="E297" s="109">
        <v>500</v>
      </c>
      <c r="F297" s="87"/>
      <c r="G297" s="88">
        <f t="shared" si="15"/>
        <v>0</v>
      </c>
    </row>
    <row r="298" spans="1:8" x14ac:dyDescent="0.25">
      <c r="A298" s="136" t="s">
        <v>350</v>
      </c>
      <c r="B298" s="92">
        <v>17.2</v>
      </c>
      <c r="C298" s="84" t="s">
        <v>366</v>
      </c>
      <c r="D298" s="85" t="s">
        <v>74</v>
      </c>
      <c r="E298" s="109">
        <v>2</v>
      </c>
      <c r="F298" s="87"/>
      <c r="G298" s="88">
        <f t="shared" si="15"/>
        <v>0</v>
      </c>
      <c r="H298" s="139"/>
    </row>
    <row r="299" spans="1:8" ht="51" customHeight="1" x14ac:dyDescent="0.25">
      <c r="A299" s="137"/>
      <c r="B299" s="83">
        <v>17.21</v>
      </c>
      <c r="C299" s="116" t="s">
        <v>115</v>
      </c>
      <c r="D299" s="105" t="s">
        <v>84</v>
      </c>
      <c r="E299" s="109">
        <v>2</v>
      </c>
      <c r="F299" s="87"/>
      <c r="G299" s="88">
        <f t="shared" si="15"/>
        <v>0</v>
      </c>
    </row>
    <row r="300" spans="1:8" ht="51" x14ac:dyDescent="0.25">
      <c r="A300" s="136" t="s">
        <v>352</v>
      </c>
      <c r="B300" s="83">
        <v>17.22</v>
      </c>
      <c r="C300" s="116" t="s">
        <v>116</v>
      </c>
      <c r="D300" s="105" t="s">
        <v>84</v>
      </c>
      <c r="E300" s="109">
        <v>3.2</v>
      </c>
      <c r="F300" s="87"/>
      <c r="G300" s="88">
        <f t="shared" si="15"/>
        <v>0</v>
      </c>
    </row>
    <row r="301" spans="1:8" ht="25.5" x14ac:dyDescent="0.25">
      <c r="A301" s="136" t="s">
        <v>353</v>
      </c>
      <c r="B301" s="83">
        <v>17.23</v>
      </c>
      <c r="C301" s="84" t="s">
        <v>367</v>
      </c>
      <c r="D301" s="105" t="s">
        <v>123</v>
      </c>
      <c r="E301" s="109">
        <v>3.2</v>
      </c>
      <c r="F301" s="87"/>
      <c r="G301" s="88">
        <f t="shared" si="15"/>
        <v>0</v>
      </c>
    </row>
    <row r="302" spans="1:8" ht="50.45" customHeight="1" x14ac:dyDescent="0.25">
      <c r="A302" s="137"/>
      <c r="B302" s="83">
        <v>17.239999999999998</v>
      </c>
      <c r="C302" s="84" t="s">
        <v>122</v>
      </c>
      <c r="D302" s="85" t="s">
        <v>123</v>
      </c>
      <c r="E302" s="109">
        <f>+'[15]CANTIDADES ILC'!H1175</f>
        <v>154.35</v>
      </c>
      <c r="F302" s="87"/>
      <c r="G302" s="88">
        <f t="shared" si="15"/>
        <v>0</v>
      </c>
    </row>
    <row r="303" spans="1:8" s="53" customFormat="1" x14ac:dyDescent="0.25">
      <c r="A303" s="136" t="s">
        <v>368</v>
      </c>
      <c r="B303" s="83">
        <v>17.25</v>
      </c>
      <c r="C303" s="116" t="s">
        <v>125</v>
      </c>
      <c r="D303" s="85" t="s">
        <v>84</v>
      </c>
      <c r="E303" s="109">
        <f>+'[15]CANTIDADES ILC'!H1180</f>
        <v>171.5</v>
      </c>
      <c r="F303" s="87"/>
      <c r="G303" s="88">
        <f t="shared" si="15"/>
        <v>0</v>
      </c>
    </row>
    <row r="304" spans="1:8" s="53" customFormat="1" ht="6" customHeight="1" x14ac:dyDescent="0.25">
      <c r="A304" s="136" t="s">
        <v>361</v>
      </c>
      <c r="B304" s="83"/>
      <c r="C304" s="97"/>
      <c r="D304" s="98"/>
      <c r="E304" s="113"/>
      <c r="F304" s="100"/>
      <c r="G304" s="88"/>
    </row>
    <row r="305" spans="1:9" s="53" customFormat="1" ht="18.600000000000001" customHeight="1" thickBot="1" x14ac:dyDescent="0.3">
      <c r="A305" s="137"/>
      <c r="B305" s="448" t="s">
        <v>369</v>
      </c>
      <c r="C305" s="448"/>
      <c r="D305" s="448"/>
      <c r="E305" s="448"/>
      <c r="F305" s="448"/>
      <c r="G305" s="101">
        <f>SUM(G279:G304)</f>
        <v>0</v>
      </c>
    </row>
    <row r="306" spans="1:9" s="53" customFormat="1" ht="8.4499999999999993" customHeight="1" x14ac:dyDescent="0.25">
      <c r="A306" s="137"/>
      <c r="B306" s="140"/>
      <c r="C306" s="141"/>
      <c r="D306" s="142"/>
      <c r="E306" s="143"/>
      <c r="F306" s="144"/>
      <c r="G306" s="145"/>
    </row>
    <row r="307" spans="1:9" s="53" customFormat="1" x14ac:dyDescent="0.25">
      <c r="A307" s="137"/>
      <c r="B307" s="69"/>
      <c r="C307" s="146"/>
      <c r="D307" s="71"/>
      <c r="E307" s="102"/>
      <c r="F307" s="73"/>
      <c r="G307" s="74"/>
      <c r="H307" s="147"/>
      <c r="I307" s="147"/>
    </row>
    <row r="308" spans="1:9" s="53" customFormat="1" ht="15.75" thickBot="1" x14ac:dyDescent="0.3">
      <c r="A308" s="148"/>
      <c r="B308" s="149"/>
      <c r="C308" s="454" t="s">
        <v>370</v>
      </c>
      <c r="D308" s="455"/>
      <c r="E308" s="455"/>
      <c r="F308" s="455"/>
      <c r="G308" s="150">
        <f>+G305+G275+G260+G227+G237+G214+G201+G183+G161+G149+G134+G115+G96+G77+G52+G247+G102</f>
        <v>0</v>
      </c>
    </row>
    <row r="309" spans="1:9" ht="15.75" thickTop="1" x14ac:dyDescent="0.25">
      <c r="B309" s="151"/>
      <c r="C309" s="456" t="s">
        <v>371</v>
      </c>
      <c r="D309" s="457"/>
      <c r="E309" s="457"/>
      <c r="F309" s="457"/>
      <c r="G309" s="458"/>
      <c r="H309" s="152"/>
    </row>
    <row r="310" spans="1:9" x14ac:dyDescent="0.25">
      <c r="B310" s="21"/>
      <c r="C310" s="459" t="s">
        <v>372</v>
      </c>
      <c r="D310" s="460"/>
      <c r="E310" s="460"/>
      <c r="F310" s="461"/>
      <c r="G310" s="153">
        <f>+SbtPpto</f>
        <v>0</v>
      </c>
      <c r="H310" s="154"/>
    </row>
    <row r="311" spans="1:9" x14ac:dyDescent="0.25">
      <c r="B311" s="21"/>
      <c r="C311" s="462" t="s">
        <v>373</v>
      </c>
      <c r="D311" s="463"/>
      <c r="E311" s="463"/>
      <c r="F311" s="155"/>
      <c r="G311" s="156">
        <f>ROUND(G310*F311,0)</f>
        <v>0</v>
      </c>
      <c r="H311" s="154"/>
    </row>
    <row r="312" spans="1:9" x14ac:dyDescent="0.25">
      <c r="B312" s="21"/>
      <c r="C312" s="462" t="s">
        <v>374</v>
      </c>
      <c r="D312" s="463"/>
      <c r="E312" s="463"/>
      <c r="F312" s="157"/>
      <c r="G312" s="158">
        <f>ROUND(G310*F312,0)</f>
        <v>0</v>
      </c>
      <c r="H312" s="154"/>
    </row>
    <row r="313" spans="1:9" x14ac:dyDescent="0.25">
      <c r="B313" s="21"/>
      <c r="C313" s="462" t="s">
        <v>375</v>
      </c>
      <c r="D313" s="463"/>
      <c r="E313" s="463"/>
      <c r="F313" s="157"/>
      <c r="G313" s="158">
        <f>ROUND(G310*F313,0)</f>
        <v>0</v>
      </c>
      <c r="H313" s="154"/>
    </row>
    <row r="314" spans="1:9" x14ac:dyDescent="0.25">
      <c r="B314" s="21"/>
      <c r="C314" s="464" t="s">
        <v>376</v>
      </c>
      <c r="D314" s="465"/>
      <c r="E314" s="465"/>
      <c r="F314" s="159"/>
      <c r="G314" s="160">
        <f>SUM(G311:G313)</f>
        <v>0</v>
      </c>
      <c r="H314" s="154"/>
    </row>
    <row r="315" spans="1:9" x14ac:dyDescent="0.25">
      <c r="B315" s="21"/>
      <c r="C315" s="466" t="s">
        <v>377</v>
      </c>
      <c r="D315" s="467"/>
      <c r="E315" s="467"/>
      <c r="F315" s="161">
        <v>0.19</v>
      </c>
      <c r="G315" s="162">
        <f>ROUND(G313*F315,0)</f>
        <v>0</v>
      </c>
      <c r="H315" s="152"/>
      <c r="I315" s="152"/>
    </row>
    <row r="316" spans="1:9" ht="42.75" customHeight="1" x14ac:dyDescent="0.25">
      <c r="B316" s="21"/>
      <c r="C316" s="452" t="s">
        <v>378</v>
      </c>
      <c r="D316" s="453"/>
      <c r="E316" s="453"/>
      <c r="F316" s="453"/>
      <c r="G316" s="163">
        <f>G310+G314+G315</f>
        <v>0</v>
      </c>
    </row>
    <row r="317" spans="1:9" x14ac:dyDescent="0.25">
      <c r="B317" s="21"/>
      <c r="C317" s="21"/>
      <c r="D317" s="468" t="s">
        <v>380</v>
      </c>
      <c r="E317" s="469"/>
      <c r="F317" s="470"/>
      <c r="G317" s="474">
        <v>120</v>
      </c>
    </row>
    <row r="318" spans="1:9" ht="9.6" customHeight="1" x14ac:dyDescent="0.25">
      <c r="B318" s="21"/>
      <c r="C318" s="21"/>
      <c r="D318" s="471"/>
      <c r="E318" s="472"/>
      <c r="F318" s="473"/>
      <c r="G318" s="475"/>
    </row>
    <row r="319" spans="1:9" x14ac:dyDescent="0.25">
      <c r="B319" s="21"/>
      <c r="C319" s="166"/>
      <c r="D319" s="167"/>
      <c r="E319" s="72"/>
      <c r="F319" s="168"/>
      <c r="G319" s="169"/>
    </row>
    <row r="320" spans="1:9" x14ac:dyDescent="0.25">
      <c r="B320" s="53" t="str">
        <f>B13</f>
        <v>INDUSTRIA LICORERA DEL CAUCA</v>
      </c>
      <c r="C320" s="53"/>
      <c r="D320" s="21"/>
      <c r="E320" s="21"/>
      <c r="F320" s="170"/>
      <c r="G320" s="171"/>
    </row>
    <row r="321" spans="2:7" x14ac:dyDescent="0.25">
      <c r="B321" s="21"/>
      <c r="C321" s="21"/>
      <c r="D321" s="21"/>
      <c r="E321" s="21"/>
      <c r="F321" s="170"/>
      <c r="G321" s="171"/>
    </row>
  </sheetData>
  <mergeCells count="63">
    <mergeCell ref="D317:F318"/>
    <mergeCell ref="G317:G318"/>
    <mergeCell ref="C316:F316"/>
    <mergeCell ref="B275:F275"/>
    <mergeCell ref="C277:F277"/>
    <mergeCell ref="B305:F305"/>
    <mergeCell ref="C308:F308"/>
    <mergeCell ref="C309:G309"/>
    <mergeCell ref="C310:F310"/>
    <mergeCell ref="C311:E311"/>
    <mergeCell ref="C312:E312"/>
    <mergeCell ref="C313:E313"/>
    <mergeCell ref="C314:E314"/>
    <mergeCell ref="C315:E315"/>
    <mergeCell ref="C262:F262"/>
    <mergeCell ref="B201:F201"/>
    <mergeCell ref="C203:F203"/>
    <mergeCell ref="B214:F214"/>
    <mergeCell ref="C216:F216"/>
    <mergeCell ref="B227:F227"/>
    <mergeCell ref="C229:F229"/>
    <mergeCell ref="B237:F237"/>
    <mergeCell ref="C239:F239"/>
    <mergeCell ref="B247:F247"/>
    <mergeCell ref="C249:F249"/>
    <mergeCell ref="B260:F260"/>
    <mergeCell ref="C185:F185"/>
    <mergeCell ref="B102:F102"/>
    <mergeCell ref="C104:F104"/>
    <mergeCell ref="B115:F115"/>
    <mergeCell ref="C117:F117"/>
    <mergeCell ref="B134:F134"/>
    <mergeCell ref="C136:F136"/>
    <mergeCell ref="B149:F149"/>
    <mergeCell ref="C151:F151"/>
    <mergeCell ref="B161:F161"/>
    <mergeCell ref="C163:F163"/>
    <mergeCell ref="B183:F183"/>
    <mergeCell ref="C98:F98"/>
    <mergeCell ref="B23:C23"/>
    <mergeCell ref="D23:G23"/>
    <mergeCell ref="B24:C24"/>
    <mergeCell ref="D24:G24"/>
    <mergeCell ref="B25:G25"/>
    <mergeCell ref="C28:F28"/>
    <mergeCell ref="B52:F52"/>
    <mergeCell ref="C54:F54"/>
    <mergeCell ref="B77:F77"/>
    <mergeCell ref="C79:F79"/>
    <mergeCell ref="B96:F96"/>
    <mergeCell ref="B19:C19"/>
    <mergeCell ref="D19:G19"/>
    <mergeCell ref="B20:G20"/>
    <mergeCell ref="C21:G21"/>
    <mergeCell ref="B22:C22"/>
    <mergeCell ref="D22:G22"/>
    <mergeCell ref="B18:C18"/>
    <mergeCell ref="D18:G18"/>
    <mergeCell ref="F1:F2"/>
    <mergeCell ref="B13:D14"/>
    <mergeCell ref="B15:E16"/>
    <mergeCell ref="B17:C17"/>
    <mergeCell ref="D17:G17"/>
  </mergeCells>
  <conditionalFormatting sqref="G317:G318">
    <cfRule type="cellIs" dxfId="26" priority="23" stopIfTrue="1" operator="equal">
      <formula>1</formula>
    </cfRule>
  </conditionalFormatting>
  <conditionalFormatting sqref="G316">
    <cfRule type="expression" dxfId="25" priority="24" stopIfTrue="1">
      <formula>"&gt;G29"</formula>
    </cfRule>
    <cfRule type="expression" dxfId="24" priority="25" stopIfTrue="1">
      <formula>"&lt;G29"""</formula>
    </cfRule>
  </conditionalFormatting>
  <conditionalFormatting sqref="G1">
    <cfRule type="cellIs" dxfId="23" priority="26" stopIfTrue="1" operator="equal">
      <formula>"CHEQ. INSUMOS"</formula>
    </cfRule>
  </conditionalFormatting>
  <conditionalFormatting sqref="G2:G12">
    <cfRule type="cellIs" dxfId="22" priority="27" stopIfTrue="1" operator="equal">
      <formula>"CHEQ. INSUMOS"</formula>
    </cfRule>
  </conditionalFormatting>
  <conditionalFormatting sqref="B28:C28 B98:C98 B103:C103">
    <cfRule type="cellIs" dxfId="21" priority="22" operator="equal">
      <formula>"ESCRIBA AQUÍ EL NOMBRE DEL CAPITULO"</formula>
    </cfRule>
  </conditionalFormatting>
  <conditionalFormatting sqref="AS1">
    <cfRule type="cellIs" dxfId="20" priority="20" operator="lessThan">
      <formula>0</formula>
    </cfRule>
    <cfRule type="cellIs" dxfId="19" priority="21" operator="greaterThan">
      <formula>0</formula>
    </cfRule>
  </conditionalFormatting>
  <conditionalFormatting sqref="B54:C54">
    <cfRule type="cellIs" dxfId="18" priority="19" operator="equal">
      <formula>"ESCRIBA AQUÍ EL NOMBRE DEL CAPITULO"</formula>
    </cfRule>
  </conditionalFormatting>
  <conditionalFormatting sqref="B79:C79">
    <cfRule type="cellIs" dxfId="17" priority="18" operator="equal">
      <formula>"ESCRIBA AQUÍ EL NOMBRE DEL CAPITULO"</formula>
    </cfRule>
  </conditionalFormatting>
  <conditionalFormatting sqref="B117:C117">
    <cfRule type="cellIs" dxfId="16" priority="17" operator="equal">
      <formula>"ESCRIBA AQUÍ EL NOMBRE DEL CAPITULO"</formula>
    </cfRule>
  </conditionalFormatting>
  <conditionalFormatting sqref="B136:C136">
    <cfRule type="cellIs" dxfId="15" priority="16" operator="equal">
      <formula>"ESCRIBA AQUÍ EL NOMBRE DEL CAPITULO"</formula>
    </cfRule>
  </conditionalFormatting>
  <conditionalFormatting sqref="B151:C151">
    <cfRule type="cellIs" dxfId="14" priority="15" operator="equal">
      <formula>"ESCRIBA AQUÍ EL NOMBRE DEL CAPITULO"</formula>
    </cfRule>
  </conditionalFormatting>
  <conditionalFormatting sqref="B163:C163">
    <cfRule type="cellIs" dxfId="13" priority="14" operator="equal">
      <formula>"ESCRIBA AQUÍ EL NOMBRE DEL CAPITULO"</formula>
    </cfRule>
  </conditionalFormatting>
  <conditionalFormatting sqref="B185">
    <cfRule type="cellIs" dxfId="12" priority="13" operator="equal">
      <formula>"ESCRIBA AQUÍ EL NOMBRE DEL CAPITULO"</formula>
    </cfRule>
  </conditionalFormatting>
  <conditionalFormatting sqref="B203:C203">
    <cfRule type="cellIs" dxfId="11" priority="12" operator="equal">
      <formula>"ESCRIBA AQUÍ EL NOMBRE DEL CAPITULO"</formula>
    </cfRule>
  </conditionalFormatting>
  <conditionalFormatting sqref="B216:C216">
    <cfRule type="cellIs" dxfId="10" priority="11" operator="equal">
      <formula>"ESCRIBA AQUÍ EL NOMBRE DEL CAPITULO"</formula>
    </cfRule>
  </conditionalFormatting>
  <conditionalFormatting sqref="B229:C229">
    <cfRule type="cellIs" dxfId="9" priority="10" operator="equal">
      <formula>"ESCRIBA AQUÍ EL NOMBRE DEL CAPITULO"</formula>
    </cfRule>
  </conditionalFormatting>
  <conditionalFormatting sqref="B239:C239">
    <cfRule type="cellIs" dxfId="8" priority="9" operator="equal">
      <formula>"ESCRIBA AQUÍ EL NOMBRE DEL CAPITULO"</formula>
    </cfRule>
  </conditionalFormatting>
  <conditionalFormatting sqref="B249">
    <cfRule type="cellIs" dxfId="7" priority="8" operator="equal">
      <formula>"ESCRIBA AQUÍ EL NOMBRE DEL CAPITULO"</formula>
    </cfRule>
  </conditionalFormatting>
  <conditionalFormatting sqref="B262:C262">
    <cfRule type="cellIs" dxfId="6" priority="7" operator="equal">
      <formula>"ESCRIBA AQUÍ EL NOMBRE DEL CAPITULO"</formula>
    </cfRule>
  </conditionalFormatting>
  <conditionalFormatting sqref="B277:C277">
    <cfRule type="cellIs" dxfId="1" priority="2" operator="equal">
      <formula>"ESCRIBA AQUÍ EL NOMBRE DEL CAPITULO"</formula>
    </cfRule>
  </conditionalFormatting>
  <conditionalFormatting sqref="B104:C104">
    <cfRule type="cellIs" dxfId="0" priority="1" operator="equal">
      <formula>"ESCRIBA AQUÍ EL NOMBRE DEL CAPITULO"</formula>
    </cfRule>
  </conditionalFormatting>
  <pageMargins left="0.70866141732283472" right="0.70866141732283472" top="0.74803149606299213" bottom="0.74803149606299213" header="0.31496062992125984" footer="0.31496062992125984"/>
  <pageSetup scale="85" orientation="portrait" horizontalDpi="360" verticalDpi="360" r:id="rId1"/>
  <rowBreaks count="20" manualBreakCount="20">
    <brk id="36" min="1" max="6" man="1"/>
    <brk id="52" min="1" max="6" man="1"/>
    <brk id="77" min="1" max="6" man="1"/>
    <brk id="96" min="1" max="6" man="1"/>
    <brk id="102" min="1" max="6" man="1"/>
    <brk id="115" min="1" max="6" man="1"/>
    <brk id="134" min="1" max="6" man="1"/>
    <brk id="149" min="1" max="6" man="1"/>
    <brk id="161" min="1" max="6" man="1"/>
    <brk id="183" min="1" max="6" man="1"/>
    <brk id="201" min="1" max="6" man="1"/>
    <brk id="214" min="1" max="6" man="1"/>
    <brk id="227" min="1" max="6" man="1"/>
    <brk id="237" min="1" max="6" man="1"/>
    <brk id="247" min="1" max="6" man="1"/>
    <brk id="260" min="1" max="6" man="1"/>
    <brk id="275" min="1" max="6" man="1"/>
    <brk id="289" min="1" max="6" man="1"/>
    <brk id="300" min="1" max="6" man="1"/>
    <brk id="320" min="1"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[16]Listas!#REF!</xm:f>
          </x14:formula1>
          <xm:sqref>D22:G22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ANALISIS VACIOS</vt:lpstr>
      <vt:lpstr>PRESUPUESTO OFFICIAL VACIO</vt:lpstr>
      <vt:lpstr>Hoja1</vt:lpstr>
      <vt:lpstr>'PRESUPUESTO OFFICIAL VACIO'!Adm</vt:lpstr>
      <vt:lpstr>'ANALISIS VACIOS'!Área_de_impresión</vt:lpstr>
      <vt:lpstr>'PRESUPUESTO OFFICIAL VACIO'!Área_de_impresión</vt:lpstr>
      <vt:lpstr>'PRESUPUESTO OFFICIAL VACIO'!Imprev</vt:lpstr>
      <vt:lpstr>'PRESUPUESTO OFFICIAL VACIO'!IvaSUtl</vt:lpstr>
      <vt:lpstr>'PRESUPUESTO OFFICIAL VACIO'!SbtPpto</vt:lpstr>
      <vt:lpstr>'PRESUPUESTO OFFICIAL VACIO'!Títulos_a_imprimir</vt:lpstr>
      <vt:lpstr>'PRESUPUESTO OFFICIAL VACIO'!TtlCD</vt:lpstr>
      <vt:lpstr>'PRESUPUESTO OFFICIAL VACIO'!Utilidad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Divis Administrativa</cp:lastModifiedBy>
  <cp:lastPrinted>2019-07-18T15:01:14Z</cp:lastPrinted>
  <dcterms:created xsi:type="dcterms:W3CDTF">2019-07-18T14:39:33Z</dcterms:created>
  <dcterms:modified xsi:type="dcterms:W3CDTF">2019-07-18T15:03:58Z</dcterms:modified>
</cp:coreProperties>
</file>